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830" windowHeight="9105" tabRatio="632" activeTab="5"/>
  </bookViews>
  <sheets>
    <sheet name="표지" sheetId="12" r:id="rId1"/>
    <sheet name="원가계산서" sheetId="7" r:id="rId2"/>
    <sheet name="내역서" sheetId="5" r:id="rId3"/>
    <sheet name="일위대가" sheetId="2" r:id="rId4"/>
    <sheet name="가격조사표" sheetId="11" r:id="rId5"/>
    <sheet name="물량산출서" sheetId="10" r:id="rId6"/>
  </sheets>
  <definedNames>
    <definedName name="_xlnm.Print_Area" localSheetId="2">내역서!$A$1:$M$23</definedName>
    <definedName name="_xlnm.Print_Area" localSheetId="5">물량산출서!$A$1:$G$21</definedName>
    <definedName name="_xlnm.Print_Area" localSheetId="1">원가계산서!$A$1:$H$30</definedName>
    <definedName name="_xlnm.Print_Area" localSheetId="3">일위대가!$A$1:$M$91</definedName>
  </definedNames>
  <calcPr calcId="125725"/>
</workbook>
</file>

<file path=xl/calcChain.xml><?xml version="1.0" encoding="utf-8"?>
<calcChain xmlns="http://schemas.openxmlformats.org/spreadsheetml/2006/main">
  <c r="E14" i="5"/>
  <c r="F14" s="1"/>
  <c r="L14" s="1"/>
  <c r="D19"/>
  <c r="F18" i="10"/>
  <c r="F61" i="2"/>
  <c r="L61"/>
  <c r="C61"/>
  <c r="B8" i="5"/>
  <c r="F6" i="10"/>
  <c r="D6" i="5"/>
  <c r="B6"/>
  <c r="H28" i="2"/>
  <c r="K27"/>
  <c r="H27"/>
  <c r="L27"/>
  <c r="K26"/>
  <c r="F26"/>
  <c r="K25"/>
  <c r="F25"/>
  <c r="K24"/>
  <c r="F24"/>
  <c r="L24"/>
  <c r="K6"/>
  <c r="K7"/>
  <c r="H6"/>
  <c r="H7"/>
  <c r="H9"/>
  <c r="L5"/>
  <c r="L7"/>
  <c r="H87"/>
  <c r="H90"/>
  <c r="H91"/>
  <c r="G20" i="5"/>
  <c r="K31" i="2"/>
  <c r="K32"/>
  <c r="K11"/>
  <c r="K12"/>
  <c r="K36"/>
  <c r="K37"/>
  <c r="K64"/>
  <c r="K65"/>
  <c r="K16"/>
  <c r="K17"/>
  <c r="K18"/>
  <c r="K19"/>
  <c r="K68"/>
  <c r="K69"/>
  <c r="K56"/>
  <c r="K57"/>
  <c r="K75"/>
  <c r="K76"/>
  <c r="K41"/>
  <c r="K42"/>
  <c r="K43"/>
  <c r="K44"/>
  <c r="K45"/>
  <c r="K46"/>
  <c r="K47"/>
  <c r="K48"/>
  <c r="K49"/>
  <c r="K50"/>
  <c r="K51"/>
  <c r="K52"/>
  <c r="K53"/>
  <c r="K80"/>
  <c r="K84"/>
  <c r="K86"/>
  <c r="K87"/>
  <c r="K72"/>
  <c r="H31"/>
  <c r="H32"/>
  <c r="L32"/>
  <c r="H11"/>
  <c r="H12"/>
  <c r="L12"/>
  <c r="H36"/>
  <c r="H37"/>
  <c r="H38"/>
  <c r="L38"/>
  <c r="H64"/>
  <c r="H65"/>
  <c r="L65"/>
  <c r="H17"/>
  <c r="H18"/>
  <c r="H22"/>
  <c r="H19"/>
  <c r="H68"/>
  <c r="H70"/>
  <c r="H69"/>
  <c r="H56"/>
  <c r="L56"/>
  <c r="H57"/>
  <c r="H76"/>
  <c r="H77"/>
  <c r="L77"/>
  <c r="H51"/>
  <c r="H52"/>
  <c r="H54"/>
  <c r="G10" i="5"/>
  <c r="H10" s="1"/>
  <c r="L53" i="2"/>
  <c r="H80"/>
  <c r="H82"/>
  <c r="H84"/>
  <c r="H85"/>
  <c r="H88"/>
  <c r="G17" i="5"/>
  <c r="H17"/>
  <c r="H86" i="2"/>
  <c r="H72"/>
  <c r="G14" i="5"/>
  <c r="H14"/>
  <c r="F16" i="2"/>
  <c r="F75"/>
  <c r="L75"/>
  <c r="F41"/>
  <c r="L41"/>
  <c r="F42"/>
  <c r="F43"/>
  <c r="F44"/>
  <c r="F45"/>
  <c r="L45"/>
  <c r="F46"/>
  <c r="F47"/>
  <c r="L47"/>
  <c r="F48"/>
  <c r="F49"/>
  <c r="L49"/>
  <c r="F50"/>
  <c r="F84"/>
  <c r="L84"/>
  <c r="F9" i="10"/>
  <c r="D12" i="5"/>
  <c r="D11"/>
  <c r="H22"/>
  <c r="F20"/>
  <c r="F11" i="10"/>
  <c r="E79" i="2"/>
  <c r="K79"/>
  <c r="E22" i="5"/>
  <c r="K22" s="1"/>
  <c r="F13"/>
  <c r="E40" i="2"/>
  <c r="F40" s="1"/>
  <c r="K40"/>
  <c r="E12" i="5"/>
  <c r="F62" i="2"/>
  <c r="L62"/>
  <c r="L25"/>
  <c r="L11"/>
  <c r="L83"/>
  <c r="L76"/>
  <c r="L19"/>
  <c r="L17"/>
  <c r="L64"/>
  <c r="L37"/>
  <c r="L86"/>
  <c r="L16"/>
  <c r="L36"/>
  <c r="L6"/>
  <c r="L26"/>
  <c r="L87"/>
  <c r="L31"/>
  <c r="L80"/>
  <c r="L50"/>
  <c r="L48"/>
  <c r="L46"/>
  <c r="L44"/>
  <c r="L42"/>
  <c r="L57"/>
  <c r="L69"/>
  <c r="L51"/>
  <c r="L43"/>
  <c r="L55"/>
  <c r="L68"/>
  <c r="H73"/>
  <c r="L73"/>
  <c r="E18" i="5"/>
  <c r="H66" i="2"/>
  <c r="L66"/>
  <c r="H14"/>
  <c r="F79"/>
  <c r="L79" s="1"/>
  <c r="B18" i="5"/>
  <c r="F8" i="10"/>
  <c r="D8" i="5"/>
  <c r="F19" i="10"/>
  <c r="F5"/>
  <c r="F7"/>
  <c r="F17"/>
  <c r="A2" i="7"/>
  <c r="B6" i="12"/>
  <c r="A2" i="11"/>
  <c r="A2" i="5"/>
  <c r="A2" i="2"/>
  <c r="E18" i="7"/>
  <c r="F13" i="2"/>
  <c r="F14"/>
  <c r="E6" i="5"/>
  <c r="G6"/>
  <c r="H6" s="1"/>
  <c r="L6" s="1"/>
  <c r="L13" i="2"/>
  <c r="L14"/>
  <c r="F6" i="5"/>
  <c r="K14"/>
  <c r="K6"/>
  <c r="F12"/>
  <c r="L12" s="1"/>
  <c r="G7"/>
  <c r="H7"/>
  <c r="F21" i="2"/>
  <c r="F81"/>
  <c r="G16" i="5"/>
  <c r="H16" s="1"/>
  <c r="G13"/>
  <c r="L70" i="2"/>
  <c r="H20" i="5"/>
  <c r="L20" s="1"/>
  <c r="K20"/>
  <c r="G5"/>
  <c r="F8" i="2"/>
  <c r="F18" i="5"/>
  <c r="L18" s="1"/>
  <c r="H34" i="2"/>
  <c r="G18" i="5"/>
  <c r="K18" s="1"/>
  <c r="H18"/>
  <c r="L72" i="2"/>
  <c r="L52"/>
  <c r="H12" i="5"/>
  <c r="L18" i="2"/>
  <c r="H59"/>
  <c r="F88"/>
  <c r="H29"/>
  <c r="F77"/>
  <c r="L88"/>
  <c r="E17" i="5"/>
  <c r="G11"/>
  <c r="H11"/>
  <c r="L11" s="1"/>
  <c r="F58" i="2"/>
  <c r="L81"/>
  <c r="F9"/>
  <c r="L8"/>
  <c r="L21"/>
  <c r="F22"/>
  <c r="F28"/>
  <c r="G8" i="5"/>
  <c r="H8" s="1"/>
  <c r="L8" s="1"/>
  <c r="F33" i="2"/>
  <c r="G9" i="5"/>
  <c r="H9"/>
  <c r="H5"/>
  <c r="L5" s="1"/>
  <c r="G19"/>
  <c r="H19"/>
  <c r="K13"/>
  <c r="H13"/>
  <c r="L13" s="1"/>
  <c r="K17"/>
  <c r="F17"/>
  <c r="L17"/>
  <c r="L28" i="2"/>
  <c r="F29"/>
  <c r="E5" i="5"/>
  <c r="L9" i="2"/>
  <c r="L22"/>
  <c r="E7" i="5"/>
  <c r="F7" s="1"/>
  <c r="F59" i="2"/>
  <c r="L58"/>
  <c r="F34"/>
  <c r="L33"/>
  <c r="F15" i="5"/>
  <c r="F5"/>
  <c r="E19"/>
  <c r="F19" s="1"/>
  <c r="L19" s="1"/>
  <c r="K5"/>
  <c r="K7"/>
  <c r="L29" i="2"/>
  <c r="E8" i="5"/>
  <c r="E11"/>
  <c r="L59" i="2"/>
  <c r="L34"/>
  <c r="E9" i="5"/>
  <c r="K9"/>
  <c r="F9"/>
  <c r="L9" s="1"/>
  <c r="F8"/>
  <c r="K11"/>
  <c r="F11"/>
  <c r="K19"/>
  <c r="F82" i="2"/>
  <c r="E16" i="5" s="1"/>
  <c r="G15"/>
  <c r="K15" s="1"/>
  <c r="F16" l="1"/>
  <c r="L16" s="1"/>
  <c r="K16"/>
  <c r="L7"/>
  <c r="L40" i="2"/>
  <c r="F54"/>
  <c r="L82"/>
  <c r="H15" i="5"/>
  <c r="L15" s="1"/>
  <c r="K8"/>
  <c r="F22"/>
  <c r="H21"/>
  <c r="E9" i="7" s="1"/>
  <c r="L54" i="2" l="1"/>
  <c r="E10" i="5"/>
  <c r="E11" i="7"/>
  <c r="E10"/>
  <c r="E26"/>
  <c r="L22" i="5"/>
  <c r="K10" l="1"/>
  <c r="F10"/>
  <c r="E14" i="7"/>
  <c r="E15"/>
  <c r="L10" i="5" l="1"/>
  <c r="F21"/>
  <c r="L21" l="1"/>
  <c r="E5" i="7"/>
  <c r="E8" s="1"/>
  <c r="E21" l="1"/>
  <c r="E22" s="1"/>
  <c r="E23" s="1"/>
  <c r="E24" l="1"/>
  <c r="E25" s="1"/>
  <c r="E27" l="1"/>
  <c r="E28" l="1"/>
  <c r="E29" s="1"/>
  <c r="E30" s="1"/>
  <c r="D8" i="12" s="1"/>
</calcChain>
</file>

<file path=xl/sharedStrings.xml><?xml version="1.0" encoding="utf-8"?>
<sst xmlns="http://schemas.openxmlformats.org/spreadsheetml/2006/main" count="414" uniqueCount="260">
  <si>
    <t>내    역    서</t>
    <phoneticPr fontId="4" type="noConversion"/>
  </si>
  <si>
    <t>단위</t>
    <phoneticPr fontId="4" type="noConversion"/>
  </si>
  <si>
    <t>수 량</t>
    <phoneticPr fontId="4" type="noConversion"/>
  </si>
  <si>
    <t>재  료  비</t>
    <phoneticPr fontId="4" type="noConversion"/>
  </si>
  <si>
    <t>노 무 비</t>
  </si>
  <si>
    <t>경 비</t>
    <phoneticPr fontId="4" type="noConversion"/>
  </si>
  <si>
    <t>합 계</t>
  </si>
  <si>
    <t>단 가</t>
  </si>
  <si>
    <t>금 액</t>
  </si>
  <si>
    <t>일    위    대    가</t>
    <phoneticPr fontId="2" type="noConversion"/>
  </si>
  <si>
    <t>품   명</t>
    <phoneticPr fontId="5" type="noConversion"/>
  </si>
  <si>
    <t>규   격</t>
    <phoneticPr fontId="5" type="noConversion"/>
  </si>
  <si>
    <t>단위</t>
    <phoneticPr fontId="5" type="noConversion"/>
  </si>
  <si>
    <t>수량</t>
    <phoneticPr fontId="5" type="noConversion"/>
  </si>
  <si>
    <t>재  료  비</t>
    <phoneticPr fontId="5" type="noConversion"/>
  </si>
  <si>
    <t>노  무  비</t>
    <phoneticPr fontId="5" type="noConversion"/>
  </si>
  <si>
    <t>경    비</t>
    <phoneticPr fontId="5" type="noConversion"/>
  </si>
  <si>
    <t>합    계</t>
    <phoneticPr fontId="5" type="noConversion"/>
  </si>
  <si>
    <t>비   고</t>
    <phoneticPr fontId="5" type="noConversion"/>
  </si>
  <si>
    <t>단  가</t>
    <phoneticPr fontId="5" type="noConversion"/>
  </si>
  <si>
    <t>금  액</t>
    <phoneticPr fontId="5" type="noConversion"/>
  </si>
  <si>
    <t>폐기물처리비</t>
    <phoneticPr fontId="2" type="noConversion"/>
  </si>
  <si>
    <t>공  사  원  가  계  산  서</t>
    <phoneticPr fontId="2" type="noConversion"/>
  </si>
  <si>
    <t>구          분</t>
    <phoneticPr fontId="2" type="noConversion"/>
  </si>
  <si>
    <t>금     액</t>
    <phoneticPr fontId="2" type="noConversion"/>
  </si>
  <si>
    <t>구  성  비</t>
    <phoneticPr fontId="2" type="noConversion"/>
  </si>
  <si>
    <t>비  고</t>
    <phoneticPr fontId="2" type="noConversion"/>
  </si>
  <si>
    <t>순공사원가</t>
    <phoneticPr fontId="2" type="noConversion"/>
  </si>
  <si>
    <t>재료비</t>
    <phoneticPr fontId="2" type="noConversion"/>
  </si>
  <si>
    <t>직 접 재 료 비</t>
    <phoneticPr fontId="2" type="noConversion"/>
  </si>
  <si>
    <t>간 접 재 료 비</t>
    <phoneticPr fontId="2" type="noConversion"/>
  </si>
  <si>
    <t>작 업 부 산 물</t>
    <phoneticPr fontId="2" type="noConversion"/>
  </si>
  <si>
    <t xml:space="preserve"> 소       계</t>
    <phoneticPr fontId="2" type="noConversion"/>
  </si>
  <si>
    <t>노무비</t>
    <phoneticPr fontId="2" type="noConversion"/>
  </si>
  <si>
    <t>직 접 노 무 비</t>
    <phoneticPr fontId="2" type="noConversion"/>
  </si>
  <si>
    <t>간 접 노 무 비</t>
    <phoneticPr fontId="2" type="noConversion"/>
  </si>
  <si>
    <t xml:space="preserve">직접노무비 x </t>
    <phoneticPr fontId="2" type="noConversion"/>
  </si>
  <si>
    <t>경 비</t>
    <phoneticPr fontId="2" type="noConversion"/>
  </si>
  <si>
    <t>기  계  경  비</t>
    <phoneticPr fontId="2" type="noConversion"/>
  </si>
  <si>
    <t>산 재 보 험 료</t>
    <phoneticPr fontId="2" type="noConversion"/>
  </si>
  <si>
    <t xml:space="preserve">노무비 x </t>
    <phoneticPr fontId="2" type="noConversion"/>
  </si>
  <si>
    <t>고 용 보 험 료</t>
    <phoneticPr fontId="2" type="noConversion"/>
  </si>
  <si>
    <t>연 금 보 험 료</t>
    <phoneticPr fontId="2" type="noConversion"/>
  </si>
  <si>
    <t>건 강 보 험 료</t>
    <phoneticPr fontId="2" type="noConversion"/>
  </si>
  <si>
    <t>노인장기요양보험료</t>
    <phoneticPr fontId="2" type="noConversion"/>
  </si>
  <si>
    <t xml:space="preserve">건강보험료 x </t>
    <phoneticPr fontId="2" type="noConversion"/>
  </si>
  <si>
    <t>환 경 보 전 비</t>
    <phoneticPr fontId="2" type="noConversion"/>
  </si>
  <si>
    <t xml:space="preserve">(재료비+직노+산경) x </t>
    <phoneticPr fontId="2" type="noConversion"/>
  </si>
  <si>
    <t>안 전 관 리 비</t>
    <phoneticPr fontId="2" type="noConversion"/>
  </si>
  <si>
    <t>((재료비 + 직접노무비+(관급자재비/1.1)) x</t>
    <phoneticPr fontId="2" type="noConversion"/>
  </si>
  <si>
    <t>기  타  경  비</t>
    <phoneticPr fontId="2" type="noConversion"/>
  </si>
  <si>
    <t xml:space="preserve">(재료비 + 노무비) x </t>
    <phoneticPr fontId="2" type="noConversion"/>
  </si>
  <si>
    <t>순 공 사 비 계</t>
    <phoneticPr fontId="2" type="noConversion"/>
  </si>
  <si>
    <t>일 반 관 리 비</t>
    <phoneticPr fontId="2" type="noConversion"/>
  </si>
  <si>
    <t xml:space="preserve">(재료비 + 노무비 + 경비 ) x </t>
    <phoneticPr fontId="2" type="noConversion"/>
  </si>
  <si>
    <t>이             윤</t>
    <phoneticPr fontId="2" type="noConversion"/>
  </si>
  <si>
    <t xml:space="preserve">(노무비 + 경비 + 일반관리비) x </t>
    <phoneticPr fontId="2" type="noConversion"/>
  </si>
  <si>
    <t>공  급  가  액</t>
    <phoneticPr fontId="2" type="noConversion"/>
  </si>
  <si>
    <t>부 가 가 치 세</t>
    <phoneticPr fontId="2" type="noConversion"/>
  </si>
  <si>
    <t>공급가액 x</t>
    <phoneticPr fontId="2" type="noConversion"/>
  </si>
  <si>
    <t>도      급       액</t>
    <phoneticPr fontId="2" type="noConversion"/>
  </si>
  <si>
    <t>총     공   사   비</t>
    <phoneticPr fontId="2" type="noConversion"/>
  </si>
  <si>
    <t>운 반 비</t>
    <phoneticPr fontId="2" type="noConversion"/>
  </si>
  <si>
    <t>물  량  산  출  서</t>
    <phoneticPr fontId="4" type="noConversion"/>
  </si>
  <si>
    <t>비고</t>
    <phoneticPr fontId="2" type="noConversion"/>
  </si>
  <si>
    <t>m2</t>
  </si>
  <si>
    <t>kg</t>
  </si>
  <si>
    <t>연번</t>
  </si>
  <si>
    <t>공사종류</t>
    <phoneticPr fontId="7" type="noConversion"/>
  </si>
  <si>
    <t>산출근거</t>
    <phoneticPr fontId="7" type="noConversion"/>
  </si>
  <si>
    <t>수량</t>
    <phoneticPr fontId="7" type="noConversion"/>
  </si>
  <si>
    <t>단위</t>
    <phoneticPr fontId="7" type="noConversion"/>
  </si>
  <si>
    <t>비고</t>
    <phoneticPr fontId="7" type="noConversion"/>
  </si>
  <si>
    <t>m2</t>
    <phoneticPr fontId="7" type="noConversion"/>
  </si>
  <si>
    <t>연번</t>
    <phoneticPr fontId="2" type="noConversion"/>
  </si>
  <si>
    <t>공사명</t>
    <phoneticPr fontId="2" type="noConversion"/>
  </si>
  <si>
    <t>㎡</t>
  </si>
  <si>
    <t>개</t>
  </si>
  <si>
    <t>인</t>
  </si>
  <si>
    <t>%</t>
  </si>
  <si>
    <t>㎏</t>
  </si>
  <si>
    <t>보통인부</t>
  </si>
  <si>
    <t>품명</t>
  </si>
  <si>
    <t>규격</t>
  </si>
  <si>
    <t>단위</t>
  </si>
  <si>
    <t>적용단가</t>
  </si>
  <si>
    <t>물가자료 (page)</t>
  </si>
  <si>
    <t>물가정보 (page)</t>
  </si>
  <si>
    <t>거래가격 (page</t>
  </si>
  <si>
    <t>0  </t>
  </si>
  <si>
    <t>가  격  조  사  표</t>
    <phoneticPr fontId="2" type="noConversion"/>
  </si>
  <si>
    <t xml:space="preserve"> </t>
    <phoneticPr fontId="2" type="noConversion"/>
  </si>
  <si>
    <t xml:space="preserve">[내역금액] : </t>
    <phoneticPr fontId="2" type="noConversion"/>
  </si>
  <si>
    <t>비고</t>
    <phoneticPr fontId="2" type="noConversion"/>
  </si>
  <si>
    <t>특별인부</t>
  </si>
  <si>
    <t>벽체각파이프틀 설치</t>
    <phoneticPr fontId="2" type="noConversion"/>
  </si>
  <si>
    <t>내 장 공</t>
  </si>
  <si>
    <t>조</t>
  </si>
  <si>
    <t>접착제</t>
  </si>
  <si>
    <t>건축목공</t>
  </si>
  <si>
    <t>(종류,규격별)</t>
  </si>
  <si>
    <t>공 구 손 료</t>
  </si>
  <si>
    <t>인건비의</t>
  </si>
  <si>
    <t>2PLY(벽체)</t>
  </si>
  <si>
    <t>석고보드(일반)</t>
  </si>
  <si>
    <t>9.5mm 900*2400</t>
  </si>
  <si>
    <t>스테인리스 못</t>
  </si>
  <si>
    <t>2.9*65 270개/kg</t>
  </si>
  <si>
    <t>노무비의</t>
  </si>
  <si>
    <t>m</t>
  </si>
  <si>
    <t>철 공</t>
  </si>
  <si>
    <t>용 접 공</t>
  </si>
  <si>
    <t>잡 재 료</t>
  </si>
  <si>
    <t>m2</t>
    <phoneticPr fontId="7" type="noConversion"/>
  </si>
  <si>
    <t>식</t>
  </si>
  <si>
    <t>C형강 구조틀 철거</t>
  </si>
  <si>
    <t>벽체구조틀 T=50~100</t>
  </si>
  <si>
    <t>기 구 손 료</t>
  </si>
  <si>
    <t>경량철골 천정틀철거</t>
  </si>
  <si>
    <t>M-Bar</t>
  </si>
  <si>
    <t>석고보드 시공(T=12.5)</t>
  </si>
  <si>
    <t>석고보드 철거</t>
  </si>
  <si>
    <t>벽체,2PLY</t>
  </si>
  <si>
    <t>텍스철거</t>
  </si>
  <si>
    <t>천정</t>
  </si>
  <si>
    <t>철거자재운반(인력상하차)</t>
  </si>
  <si>
    <t>2.5ton 트럭</t>
  </si>
  <si>
    <t>ton</t>
  </si>
  <si>
    <t>덤프트럭 [CM158.8]</t>
  </si>
  <si>
    <t>2.5ton [Q=0.940]</t>
  </si>
  <si>
    <t>Hr</t>
  </si>
  <si>
    <t>상하차비 (인부2인)</t>
  </si>
  <si>
    <t>인력 (20/450*2)</t>
  </si>
  <si>
    <t>스틸 C형강 구조틀</t>
  </si>
  <si>
    <t>벽체,450*1500</t>
  </si>
  <si>
    <t>블랙 C 형강</t>
  </si>
  <si>
    <t>75x45x15x2.3t</t>
  </si>
  <si>
    <t>스프링클러 헤드설치</t>
  </si>
  <si>
    <t>개당</t>
  </si>
  <si>
    <t>배 관 공</t>
  </si>
  <si>
    <t>엑세스 플로어 철거</t>
  </si>
  <si>
    <t>H=500</t>
  </si>
  <si>
    <t>형광등 기구 설치(매입및반매입형)</t>
  </si>
  <si>
    <t>40W 이하*2</t>
  </si>
  <si>
    <t>등당</t>
  </si>
  <si>
    <t>내선전공</t>
  </si>
  <si>
    <t>벽체철거</t>
  </si>
  <si>
    <t>벽체철거</t>
    <phoneticPr fontId="2" type="noConversion"/>
  </si>
  <si>
    <t>벽체신설</t>
    <phoneticPr fontId="2" type="noConversion"/>
  </si>
  <si>
    <t>악세스플로아철거</t>
  </si>
  <si>
    <t>악세스플로아철거</t>
    <phoneticPr fontId="2" type="noConversion"/>
  </si>
  <si>
    <t>악세스플로아설치</t>
  </si>
  <si>
    <t>악세스플로아설치</t>
    <phoneticPr fontId="2" type="noConversion"/>
  </si>
  <si>
    <t>천정틀철거</t>
  </si>
  <si>
    <t>천정틀철거</t>
    <phoneticPr fontId="2" type="noConversion"/>
  </si>
  <si>
    <t>천정설치</t>
  </si>
  <si>
    <t>천정설치</t>
    <phoneticPr fontId="2" type="noConversion"/>
  </si>
  <si>
    <t>스프링클러이전설치</t>
  </si>
  <si>
    <t>스프링클러이전설치</t>
    <phoneticPr fontId="2" type="noConversion"/>
  </si>
  <si>
    <t>디퓨자이전설치</t>
  </si>
  <si>
    <t>디퓨자이전설치</t>
    <phoneticPr fontId="2" type="noConversion"/>
  </si>
  <si>
    <t>전등설치</t>
  </si>
  <si>
    <t>전등설치</t>
    <phoneticPr fontId="2" type="noConversion"/>
  </si>
  <si>
    <t>방화문설치</t>
  </si>
  <si>
    <t>방화문설치</t>
    <phoneticPr fontId="2" type="noConversion"/>
  </si>
  <si>
    <t>도장공사</t>
  </si>
  <si>
    <t>도장공사</t>
    <phoneticPr fontId="2" type="noConversion"/>
  </si>
  <si>
    <t>준공청소</t>
  </si>
  <si>
    <t>준공청소</t>
    <phoneticPr fontId="2" type="noConversion"/>
  </si>
  <si>
    <t>개</t>
    <phoneticPr fontId="2" type="noConversion"/>
  </si>
  <si>
    <t>2.0*2.7</t>
    <phoneticPr fontId="2" type="noConversion"/>
  </si>
  <si>
    <t>2.0*2.7*2</t>
    <phoneticPr fontId="2" type="noConversion"/>
  </si>
  <si>
    <t>23*4.2</t>
    <phoneticPr fontId="2" type="noConversion"/>
  </si>
  <si>
    <t>6*20.5+17*2+4.5*4</t>
    <phoneticPr fontId="2" type="noConversion"/>
  </si>
  <si>
    <t>벽체철골틀신설</t>
    <phoneticPr fontId="2" type="noConversion"/>
  </si>
  <si>
    <t>석고보드설치</t>
    <phoneticPr fontId="2" type="noConversion"/>
  </si>
  <si>
    <t>톤</t>
  </si>
  <si>
    <t>톤</t>
    <phoneticPr fontId="2" type="noConversion"/>
  </si>
  <si>
    <t>O A FLOOR(시공비포함)</t>
  </si>
  <si>
    <t>LPD Type( H:50∼150)</t>
  </si>
  <si>
    <t>75,000 (P659) </t>
  </si>
  <si>
    <t>75,000 (P377) </t>
  </si>
  <si>
    <t>경량철골 천정틀(텍스설치품포함)</t>
  </si>
  <si>
    <t>T-BAR</t>
  </si>
  <si>
    <t>인서트 앵커</t>
  </si>
  <si>
    <t>3/8＂ 9mm</t>
  </si>
  <si>
    <t>달대볼트 HDG</t>
  </si>
  <si>
    <t>9￠*1000L</t>
  </si>
  <si>
    <t>케링 찬넬(CARRING CHAN,L) 천정용</t>
  </si>
  <si>
    <t>㉿ 38*12*1.2</t>
  </si>
  <si>
    <t>마이너찬넬</t>
  </si>
  <si>
    <t>19*10*1.2T</t>
  </si>
  <si>
    <t>행거및핀(HANGER &amp; PIN) 천정용</t>
  </si>
  <si>
    <t>L:100mm</t>
  </si>
  <si>
    <t>찬넬 크립</t>
  </si>
  <si>
    <t>34*34*1.2</t>
  </si>
  <si>
    <t>케링조인트</t>
  </si>
  <si>
    <t>90*40*13*0.5</t>
  </si>
  <si>
    <t>T-BAR(ST'L)</t>
  </si>
  <si>
    <t>㉿ 25*25*0.4</t>
  </si>
  <si>
    <t>BAR 크립</t>
  </si>
  <si>
    <t>34*38*47*0.45T</t>
  </si>
  <si>
    <t>연결철물</t>
  </si>
  <si>
    <t>공구손료</t>
  </si>
  <si>
    <t>인건비의 %</t>
  </si>
  <si>
    <t>형광등 매입개방</t>
  </si>
  <si>
    <t>FL 32W*2</t>
  </si>
  <si>
    <t>등</t>
  </si>
  <si>
    <t>55,000 (P1075)</t>
  </si>
  <si>
    <t>형광등</t>
    <phoneticPr fontId="2" type="noConversion"/>
  </si>
  <si>
    <t>32Wx2</t>
    <phoneticPr fontId="2" type="noConversion"/>
  </si>
  <si>
    <t>도어 설치/강제문(Steel Door)</t>
  </si>
  <si>
    <t>T=33, 900*2100mm 기준</t>
  </si>
  <si>
    <t>도어(Door)</t>
  </si>
  <si>
    <t>마이톤</t>
  </si>
  <si>
    <t>MS-2110 T-BAR 15*603*603</t>
  </si>
  <si>
    <t>12,000 (P692) </t>
  </si>
  <si>
    <t>12,000 (P357) </t>
  </si>
  <si>
    <t>10,900 (P627)</t>
  </si>
  <si>
    <t>마이톤</t>
    <phoneticPr fontId="2" type="noConversion"/>
  </si>
  <si>
    <t>수성페인트-벽체</t>
  </si>
  <si>
    <t>3회(롤러칠)</t>
  </si>
  <si>
    <t>수성페인트 백색</t>
  </si>
  <si>
    <t>KSM6010-1급내부</t>
  </si>
  <si>
    <t>ℓ</t>
  </si>
  <si>
    <t>소모재료비</t>
  </si>
  <si>
    <t>주자재비의</t>
  </si>
  <si>
    <t>도 장 공</t>
  </si>
  <si>
    <t>0.012*3=</t>
  </si>
  <si>
    <t>0.002*3=</t>
  </si>
  <si>
    <t>준공 청소</t>
  </si>
  <si>
    <t>1회 기준</t>
  </si>
  <si>
    <t>방치폐기물처리(수집,운반,중간,최종처리업)</t>
  </si>
  <si>
    <t>매립대상 사업장일반폐기물</t>
  </si>
  <si>
    <t>폐기물처리비</t>
    <phoneticPr fontId="2" type="noConversion"/>
  </si>
  <si>
    <t>디퓨저설치</t>
    <phoneticPr fontId="2" type="noConversion"/>
  </si>
  <si>
    <t>덕트공</t>
    <phoneticPr fontId="2" type="noConversion"/>
  </si>
  <si>
    <t>인</t>
    <phoneticPr fontId="2" type="noConversion"/>
  </si>
  <si>
    <t>민자방화문 (시공비별도)</t>
  </si>
  <si>
    <t>900*2100 사비</t>
  </si>
  <si>
    <t>17*2+5*4</t>
  </si>
  <si>
    <t>17*2+5*4</t>
    <phoneticPr fontId="2" type="noConversion"/>
  </si>
  <si>
    <t>23*0.9</t>
  </si>
  <si>
    <t>23*0.9</t>
    <phoneticPr fontId="2" type="noConversion"/>
  </si>
  <si>
    <t>보통인부</t>
    <phoneticPr fontId="2" type="noConversion"/>
  </si>
  <si>
    <t>석고보드철거</t>
    <phoneticPr fontId="2" type="noConversion"/>
  </si>
  <si>
    <t>23*4.2*2</t>
    <phoneticPr fontId="2" type="noConversion"/>
  </si>
  <si>
    <t>엑세스 플로어 설치</t>
  </si>
  <si>
    <t>엑세스 플로어 설치</t>
    <phoneticPr fontId="2" type="noConversion"/>
  </si>
  <si>
    <t>설치비포함</t>
    <phoneticPr fontId="2" type="noConversion"/>
  </si>
  <si>
    <t>유리벽체철거</t>
    <phoneticPr fontId="2" type="noConversion"/>
  </si>
  <si>
    <t>4.1*2.7</t>
    <phoneticPr fontId="2" type="noConversion"/>
  </si>
  <si>
    <t>유리벽철거</t>
    <phoneticPr fontId="2" type="noConversion"/>
  </si>
  <si>
    <t>노즐디퓨자</t>
  </si>
  <si>
    <t>AL 250A</t>
  </si>
  <si>
    <t>(일금일천구백만원정)</t>
    <phoneticPr fontId="2" type="noConversion"/>
  </si>
  <si>
    <t>계</t>
    <phoneticPr fontId="2" type="noConversion"/>
  </si>
  <si>
    <t>산 출 내 역 서</t>
    <phoneticPr fontId="2" type="noConversion"/>
  </si>
  <si>
    <t>[공사명] 통합사무실 구축에 따른 사무실 이전 공사</t>
    <phoneticPr fontId="2" type="noConversion"/>
  </si>
  <si>
    <t>2016 년   11월   22일</t>
    <phoneticPr fontId="2" type="noConversion"/>
  </si>
</sst>
</file>

<file path=xl/styles.xml><?xml version="1.0" encoding="utf-8"?>
<styleSheet xmlns="http://schemas.openxmlformats.org/spreadsheetml/2006/main">
  <numFmts count="10">
    <numFmt numFmtId="41" formatCode="_-* #,##0_-;\-* #,##0_-;_-* &quot;-&quot;_-;_-@_-"/>
    <numFmt numFmtId="176" formatCode="#,###"/>
    <numFmt numFmtId="177" formatCode="_-* #,##0.00_-;\-* #,##0.00_-;_-* &quot;-&quot;_-;_-@_-"/>
    <numFmt numFmtId="178" formatCode="#,##0_);[Red]\(#,##0\)"/>
    <numFmt numFmtId="179" formatCode="#,##0_ "/>
    <numFmt numFmtId="180" formatCode="#,##0.000000_ "/>
    <numFmt numFmtId="181" formatCode="#,###.00"/>
    <numFmt numFmtId="182" formatCode="_-* #,##0.0000_-;\-* #,##0.0000_-;_-* &quot;-&quot;_-;_-@_-"/>
    <numFmt numFmtId="183" formatCode="_-* #,##0.0_-;\-* #,##0.0_-;_-* &quot;-&quot;_-;_-@_-"/>
    <numFmt numFmtId="184" formatCode="_-* #,##0.000_-;\-* #,##0.000_-;_-* &quot;-&quot;_-;_-@_-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2"/>
      <name val="System"/>
      <family val="2"/>
      <charset val="129"/>
    </font>
    <font>
      <sz val="12"/>
      <name val="굴림체"/>
      <family val="3"/>
      <charset val="129"/>
    </font>
    <font>
      <sz val="8"/>
      <name val="맑은 고딕"/>
      <family val="3"/>
      <charset val="129"/>
    </font>
    <font>
      <b/>
      <u/>
      <sz val="18"/>
      <name val="바탕체"/>
      <family val="1"/>
      <charset val="129"/>
    </font>
    <font>
      <sz val="11"/>
      <name val="바탕체"/>
      <family val="1"/>
      <charset val="129"/>
    </font>
    <font>
      <b/>
      <sz val="10"/>
      <name val="바탕체"/>
      <family val="1"/>
      <charset val="129"/>
    </font>
    <font>
      <b/>
      <sz val="14"/>
      <name val="바탕체"/>
      <family val="1"/>
      <charset val="129"/>
    </font>
    <font>
      <sz val="18"/>
      <name val="바탕체"/>
      <family val="1"/>
      <charset val="129"/>
    </font>
    <font>
      <sz val="10"/>
      <name val="바탕체"/>
      <family val="1"/>
      <charset val="129"/>
    </font>
    <font>
      <b/>
      <sz val="12"/>
      <name val="바탕체"/>
      <family val="1"/>
      <charset val="129"/>
    </font>
    <font>
      <b/>
      <sz val="11"/>
      <name val="바탕체"/>
      <family val="1"/>
      <charset val="129"/>
    </font>
    <font>
      <b/>
      <sz val="18"/>
      <name val="바탕체"/>
      <family val="1"/>
      <charset val="129"/>
    </font>
    <font>
      <sz val="16"/>
      <name val="바탕체"/>
      <family val="1"/>
      <charset val="129"/>
    </font>
    <font>
      <sz val="36"/>
      <name val="바탕체"/>
      <family val="1"/>
      <charset val="129"/>
    </font>
    <font>
      <b/>
      <sz val="16"/>
      <name val="바탕체"/>
      <family val="1"/>
      <charset val="129"/>
    </font>
    <font>
      <sz val="20"/>
      <name val="바탕체"/>
      <family val="1"/>
      <charset val="129"/>
    </font>
    <font>
      <sz val="22"/>
      <name val="바탕체"/>
      <family val="1"/>
      <charset val="129"/>
    </font>
    <font>
      <sz val="11"/>
      <color rgb="FF000000"/>
      <name val="바탕체"/>
      <family val="1"/>
      <charset val="129"/>
    </font>
    <font>
      <b/>
      <sz val="11"/>
      <color theme="1"/>
      <name val="바탕체"/>
      <family val="1"/>
      <charset val="129"/>
    </font>
    <font>
      <sz val="11"/>
      <color theme="1"/>
      <name val="바탕체"/>
      <family val="1"/>
      <charset val="129"/>
    </font>
    <font>
      <b/>
      <sz val="11"/>
      <color rgb="FF000000"/>
      <name val="바탕체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6" fillId="0" borderId="0"/>
    <xf numFmtId="0" fontId="3" fillId="0" borderId="0"/>
    <xf numFmtId="0" fontId="3" fillId="0" borderId="0"/>
  </cellStyleXfs>
  <cellXfs count="226">
    <xf numFmtId="0" fontId="0" fillId="0" borderId="0" xfId="0">
      <alignment vertical="center"/>
    </xf>
    <xf numFmtId="181" fontId="9" fillId="0" borderId="0" xfId="0" applyNumberFormat="1" applyFont="1">
      <alignment vertical="center"/>
    </xf>
    <xf numFmtId="181" fontId="10" fillId="0" borderId="0" xfId="5" applyNumberFormat="1" applyFont="1" applyFill="1" applyBorder="1" applyAlignment="1">
      <alignment horizontal="center" vertical="center"/>
    </xf>
    <xf numFmtId="181" fontId="10" fillId="0" borderId="0" xfId="5" applyNumberFormat="1" applyFont="1" applyFill="1" applyBorder="1" applyAlignment="1">
      <alignment horizontal="left" vertical="center"/>
    </xf>
    <xf numFmtId="181" fontId="10" fillId="0" borderId="0" xfId="5" applyNumberFormat="1" applyFont="1" applyFill="1" applyBorder="1" applyAlignment="1">
      <alignment horizontal="right" vertical="center"/>
    </xf>
    <xf numFmtId="181" fontId="9" fillId="0" borderId="0" xfId="0" applyNumberFormat="1" applyFont="1" applyBorder="1">
      <alignment vertical="center"/>
    </xf>
    <xf numFmtId="181" fontId="9" fillId="2" borderId="0" xfId="0" applyNumberFormat="1" applyFont="1" applyFill="1" applyAlignment="1">
      <alignment horizontal="left" vertical="center"/>
    </xf>
    <xf numFmtId="181" fontId="9" fillId="2" borderId="0" xfId="0" applyNumberFormat="1" applyFont="1" applyFill="1">
      <alignment vertical="center"/>
    </xf>
    <xf numFmtId="181" fontId="9" fillId="2" borderId="0" xfId="0" applyNumberFormat="1" applyFont="1" applyFill="1" applyAlignment="1">
      <alignment horizontal="right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 wrapText="1"/>
    </xf>
    <xf numFmtId="0" fontId="9" fillId="4" borderId="3" xfId="0" applyFont="1" applyFill="1" applyBorder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>
      <alignment vertical="center"/>
    </xf>
    <xf numFmtId="0" fontId="9" fillId="0" borderId="4" xfId="0" applyFont="1" applyBorder="1">
      <alignment vertical="center"/>
    </xf>
    <xf numFmtId="181" fontId="9" fillId="0" borderId="0" xfId="0" applyNumberFormat="1" applyFont="1" applyAlignment="1">
      <alignment horizontal="left" vertical="center"/>
    </xf>
    <xf numFmtId="181" fontId="9" fillId="0" borderId="0" xfId="0" applyNumberFormat="1" applyFont="1" applyAlignment="1">
      <alignment horizontal="right" vertical="center"/>
    </xf>
    <xf numFmtId="181" fontId="9" fillId="0" borderId="0" xfId="0" applyNumberFormat="1" applyFont="1" applyAlignment="1">
      <alignment horizontal="center"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41" fontId="9" fillId="0" borderId="0" xfId="1" applyFont="1">
      <alignment vertical="center"/>
    </xf>
    <xf numFmtId="41" fontId="13" fillId="0" borderId="0" xfId="1" applyFont="1" applyFill="1" applyBorder="1" applyAlignment="1">
      <alignment horizontal="center" vertical="center"/>
    </xf>
    <xf numFmtId="41" fontId="13" fillId="0" borderId="0" xfId="1" applyFont="1" applyFill="1" applyBorder="1" applyAlignment="1">
      <alignment vertical="center"/>
    </xf>
    <xf numFmtId="41" fontId="13" fillId="0" borderId="0" xfId="1" applyFont="1" applyFill="1" applyAlignment="1">
      <alignment vertical="center"/>
    </xf>
    <xf numFmtId="41" fontId="9" fillId="0" borderId="0" xfId="1" applyFont="1" applyAlignment="1">
      <alignment horizontal="center" vertical="center"/>
    </xf>
    <xf numFmtId="41" fontId="9" fillId="0" borderId="0" xfId="1" applyFont="1" applyAlignment="1">
      <alignment horizontal="right" vertical="center"/>
    </xf>
    <xf numFmtId="0" fontId="3" fillId="4" borderId="0" xfId="0" applyFont="1" applyFill="1">
      <alignment vertical="center"/>
    </xf>
    <xf numFmtId="0" fontId="3" fillId="4" borderId="0" xfId="0" applyFont="1" applyFill="1" applyAlignment="1">
      <alignment horizontal="center" vertical="center"/>
    </xf>
    <xf numFmtId="41" fontId="3" fillId="4" borderId="3" xfId="1" applyNumberFormat="1" applyFont="1" applyFill="1" applyBorder="1" applyAlignment="1">
      <alignment horizontal="right" vertical="center"/>
    </xf>
    <xf numFmtId="177" fontId="3" fillId="4" borderId="3" xfId="1" applyNumberFormat="1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41" fontId="3" fillId="4" borderId="0" xfId="1" applyNumberFormat="1" applyFont="1" applyFill="1">
      <alignment vertical="center"/>
    </xf>
    <xf numFmtId="0" fontId="9" fillId="0" borderId="0" xfId="0" applyFont="1" applyAlignment="1">
      <alignment vertical="center"/>
    </xf>
    <xf numFmtId="178" fontId="9" fillId="0" borderId="5" xfId="1" applyNumberFormat="1" applyFont="1" applyBorder="1" applyAlignment="1">
      <alignment vertical="center"/>
    </xf>
    <xf numFmtId="179" fontId="9" fillId="0" borderId="6" xfId="3" applyNumberFormat="1" applyFont="1" applyBorder="1" applyAlignment="1">
      <alignment horizontal="right" vertical="center"/>
    </xf>
    <xf numFmtId="10" fontId="9" fillId="0" borderId="7" xfId="3" applyNumberFormat="1" applyFont="1" applyBorder="1" applyAlignment="1">
      <alignment horizontal="left" vertical="center"/>
    </xf>
    <xf numFmtId="180" fontId="9" fillId="0" borderId="5" xfId="3" applyNumberFormat="1" applyFont="1" applyBorder="1" applyAlignment="1">
      <alignment vertical="center"/>
    </xf>
    <xf numFmtId="178" fontId="9" fillId="0" borderId="8" xfId="1" applyNumberFormat="1" applyFont="1" applyBorder="1" applyAlignment="1">
      <alignment vertical="center"/>
    </xf>
    <xf numFmtId="179" fontId="9" fillId="0" borderId="9" xfId="3" applyNumberFormat="1" applyFont="1" applyBorder="1" applyAlignment="1">
      <alignment horizontal="right" vertical="center"/>
    </xf>
    <xf numFmtId="10" fontId="9" fillId="0" borderId="10" xfId="3" applyNumberFormat="1" applyFont="1" applyBorder="1" applyAlignment="1">
      <alignment horizontal="left" vertical="center"/>
    </xf>
    <xf numFmtId="180" fontId="9" fillId="0" borderId="8" xfId="3" applyNumberFormat="1" applyFont="1" applyBorder="1" applyAlignment="1">
      <alignment vertical="center"/>
    </xf>
    <xf numFmtId="178" fontId="9" fillId="0" borderId="11" xfId="1" applyNumberFormat="1" applyFont="1" applyBorder="1" applyAlignment="1">
      <alignment vertical="center"/>
    </xf>
    <xf numFmtId="179" fontId="9" fillId="0" borderId="12" xfId="3" applyNumberFormat="1" applyFont="1" applyBorder="1" applyAlignment="1">
      <alignment horizontal="right" vertical="center"/>
    </xf>
    <xf numFmtId="10" fontId="9" fillId="0" borderId="13" xfId="3" applyNumberFormat="1" applyFont="1" applyBorder="1" applyAlignment="1">
      <alignment horizontal="left" vertical="center"/>
    </xf>
    <xf numFmtId="180" fontId="9" fillId="0" borderId="11" xfId="3" applyNumberFormat="1" applyFont="1" applyBorder="1" applyAlignment="1">
      <alignment vertical="center"/>
    </xf>
    <xf numFmtId="178" fontId="9" fillId="0" borderId="8" xfId="3" applyNumberFormat="1" applyFont="1" applyFill="1" applyBorder="1" applyAlignment="1">
      <alignment vertical="center"/>
    </xf>
    <xf numFmtId="179" fontId="9" fillId="0" borderId="9" xfId="3" applyNumberFormat="1" applyFont="1" applyFill="1" applyBorder="1" applyAlignment="1">
      <alignment horizontal="right" vertical="center"/>
    </xf>
    <xf numFmtId="10" fontId="9" fillId="0" borderId="10" xfId="3" applyNumberFormat="1" applyFont="1" applyFill="1" applyBorder="1" applyAlignment="1">
      <alignment horizontal="left" vertical="center"/>
    </xf>
    <xf numFmtId="180" fontId="9" fillId="0" borderId="8" xfId="3" applyNumberFormat="1" applyFont="1" applyFill="1" applyBorder="1" applyAlignment="1">
      <alignment vertical="center"/>
    </xf>
    <xf numFmtId="178" fontId="9" fillId="0" borderId="8" xfId="3" applyNumberFormat="1" applyFont="1" applyBorder="1" applyAlignment="1">
      <alignment vertical="center"/>
    </xf>
    <xf numFmtId="179" fontId="9" fillId="0" borderId="9" xfId="3" applyNumberFormat="1" applyFont="1" applyBorder="1" applyAlignment="1">
      <alignment horizontal="right" vertical="center" shrinkToFit="1"/>
    </xf>
    <xf numFmtId="178" fontId="9" fillId="0" borderId="11" xfId="3" applyNumberFormat="1" applyFont="1" applyBorder="1" applyAlignment="1">
      <alignment vertical="center"/>
    </xf>
    <xf numFmtId="178" fontId="9" fillId="0" borderId="3" xfId="3" applyNumberFormat="1" applyFont="1" applyBorder="1" applyAlignment="1">
      <alignment vertical="center"/>
    </xf>
    <xf numFmtId="179" fontId="9" fillId="0" borderId="14" xfId="3" applyNumberFormat="1" applyFont="1" applyBorder="1" applyAlignment="1">
      <alignment horizontal="right" vertical="center"/>
    </xf>
    <xf numFmtId="10" fontId="9" fillId="0" borderId="15" xfId="3" applyNumberFormat="1" applyFont="1" applyBorder="1" applyAlignment="1">
      <alignment horizontal="left" vertical="center"/>
    </xf>
    <xf numFmtId="180" fontId="9" fillId="0" borderId="3" xfId="3" applyNumberFormat="1" applyFont="1" applyBorder="1" applyAlignment="1">
      <alignment vertical="center"/>
    </xf>
    <xf numFmtId="178" fontId="9" fillId="0" borderId="3" xfId="3" applyNumberFormat="1" applyFont="1" applyFill="1" applyBorder="1" applyAlignment="1">
      <alignment vertical="center"/>
    </xf>
    <xf numFmtId="180" fontId="9" fillId="0" borderId="3" xfId="3" quotePrefix="1" applyNumberFormat="1" applyFont="1" applyFill="1" applyBorder="1" applyAlignment="1">
      <alignment horizontal="center" vertical="center"/>
    </xf>
    <xf numFmtId="0" fontId="9" fillId="0" borderId="0" xfId="3" applyFont="1" applyAlignment="1">
      <alignment vertical="center"/>
    </xf>
    <xf numFmtId="178" fontId="9" fillId="0" borderId="3" xfId="3" applyNumberFormat="1" applyFont="1" applyBorder="1" applyAlignment="1">
      <alignment horizontal="right" vertical="center"/>
    </xf>
    <xf numFmtId="178" fontId="9" fillId="0" borderId="0" xfId="0" applyNumberFormat="1" applyFont="1">
      <alignment vertical="center"/>
    </xf>
    <xf numFmtId="0" fontId="17" fillId="0" borderId="0" xfId="2" applyFont="1" applyBorder="1"/>
    <xf numFmtId="0" fontId="9" fillId="0" borderId="16" xfId="0" applyFont="1" applyBorder="1">
      <alignment vertical="center"/>
    </xf>
    <xf numFmtId="0" fontId="9" fillId="0" borderId="17" xfId="0" applyFont="1" applyBorder="1">
      <alignment vertical="center"/>
    </xf>
    <xf numFmtId="0" fontId="9" fillId="0" borderId="18" xfId="0" applyFont="1" applyBorder="1">
      <alignment vertical="center"/>
    </xf>
    <xf numFmtId="0" fontId="17" fillId="0" borderId="19" xfId="2" applyFont="1" applyBorder="1"/>
    <xf numFmtId="0" fontId="9" fillId="0" borderId="0" xfId="0" applyFont="1" applyBorder="1">
      <alignment vertical="center"/>
    </xf>
    <xf numFmtId="0" fontId="9" fillId="0" borderId="20" xfId="0" applyFont="1" applyBorder="1">
      <alignment vertical="center"/>
    </xf>
    <xf numFmtId="181" fontId="16" fillId="0" borderId="0" xfId="5" applyNumberFormat="1" applyFont="1" applyFill="1" applyBorder="1" applyAlignment="1">
      <alignment horizontal="left" vertical="center"/>
    </xf>
    <xf numFmtId="0" fontId="16" fillId="0" borderId="19" xfId="2" applyFont="1" applyBorder="1"/>
    <xf numFmtId="179" fontId="16" fillId="0" borderId="0" xfId="2" applyNumberFormat="1" applyFont="1" applyBorder="1" applyAlignment="1"/>
    <xf numFmtId="0" fontId="16" fillId="0" borderId="0" xfId="2" applyFont="1" applyBorder="1"/>
    <xf numFmtId="0" fontId="16" fillId="0" borderId="0" xfId="0" applyFont="1" applyBorder="1">
      <alignment vertical="center"/>
    </xf>
    <xf numFmtId="0" fontId="16" fillId="0" borderId="20" xfId="0" applyFont="1" applyBorder="1">
      <alignment vertical="center"/>
    </xf>
    <xf numFmtId="179" fontId="19" fillId="0" borderId="0" xfId="2" applyNumberFormat="1" applyFont="1" applyBorder="1" applyAlignment="1"/>
    <xf numFmtId="0" fontId="17" fillId="0" borderId="19" xfId="2" applyFont="1" applyBorder="1" applyAlignment="1">
      <alignment horizontal="center"/>
    </xf>
    <xf numFmtId="0" fontId="9" fillId="0" borderId="0" xfId="2" applyFont="1" applyBorder="1" applyAlignment="1">
      <alignment horizontal="center"/>
    </xf>
    <xf numFmtId="0" fontId="17" fillId="0" borderId="19" xfId="2" applyFont="1" applyBorder="1" applyAlignment="1">
      <alignment vertical="center"/>
    </xf>
    <xf numFmtId="0" fontId="17" fillId="0" borderId="0" xfId="2" applyFont="1" applyBorder="1" applyAlignment="1">
      <alignment vertical="center"/>
    </xf>
    <xf numFmtId="0" fontId="20" fillId="0" borderId="0" xfId="2" applyFont="1" applyBorder="1"/>
    <xf numFmtId="0" fontId="17" fillId="0" borderId="21" xfId="2" applyFont="1" applyBorder="1"/>
    <xf numFmtId="0" fontId="20" fillId="0" borderId="22" xfId="2" applyFont="1" applyBorder="1"/>
    <xf numFmtId="0" fontId="17" fillId="0" borderId="22" xfId="2" applyFont="1" applyBorder="1"/>
    <xf numFmtId="41" fontId="9" fillId="3" borderId="3" xfId="1" applyFont="1" applyFill="1" applyBorder="1" applyAlignment="1">
      <alignment horizontal="center" vertical="center" shrinkToFit="1"/>
    </xf>
    <xf numFmtId="183" fontId="3" fillId="4" borderId="3" xfId="1" applyNumberFormat="1" applyFont="1" applyFill="1" applyBorder="1" applyAlignment="1">
      <alignment horizontal="right" vertical="center"/>
    </xf>
    <xf numFmtId="182" fontId="3" fillId="4" borderId="0" xfId="1" applyNumberFormat="1" applyFont="1" applyFill="1" applyAlignment="1">
      <alignment horizontal="right" vertical="center"/>
    </xf>
    <xf numFmtId="41" fontId="3" fillId="4" borderId="3" xfId="1" applyNumberFormat="1" applyFont="1" applyFill="1" applyBorder="1" applyAlignment="1">
      <alignment horizontal="center" vertical="center"/>
    </xf>
    <xf numFmtId="182" fontId="9" fillId="0" borderId="0" xfId="1" applyNumberFormat="1" applyFont="1" applyAlignment="1">
      <alignment horizontal="right" vertical="center"/>
    </xf>
    <xf numFmtId="0" fontId="3" fillId="4" borderId="3" xfId="0" applyFont="1" applyFill="1" applyBorder="1" applyAlignment="1">
      <alignment horizontal="center" vertical="center"/>
    </xf>
    <xf numFmtId="41" fontId="3" fillId="4" borderId="3" xfId="1" applyNumberFormat="1" applyFont="1" applyFill="1" applyBorder="1">
      <alignment vertical="center"/>
    </xf>
    <xf numFmtId="0" fontId="9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right" vertical="center"/>
    </xf>
    <xf numFmtId="0" fontId="13" fillId="0" borderId="0" xfId="0" applyFont="1">
      <alignment vertical="center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vertical="center" wrapText="1"/>
    </xf>
    <xf numFmtId="0" fontId="9" fillId="4" borderId="24" xfId="0" applyFont="1" applyFill="1" applyBorder="1">
      <alignment vertical="center"/>
    </xf>
    <xf numFmtId="0" fontId="9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left" vertical="center"/>
    </xf>
    <xf numFmtId="0" fontId="9" fillId="0" borderId="24" xfId="0" applyFont="1" applyBorder="1">
      <alignment vertical="center"/>
    </xf>
    <xf numFmtId="0" fontId="9" fillId="0" borderId="25" xfId="0" applyFont="1" applyBorder="1">
      <alignment vertical="center"/>
    </xf>
    <xf numFmtId="0" fontId="22" fillId="0" borderId="26" xfId="0" applyFont="1" applyBorder="1" applyAlignment="1">
      <alignment horizontal="center" vertical="center" wrapText="1"/>
    </xf>
    <xf numFmtId="0" fontId="22" fillId="0" borderId="27" xfId="0" applyFont="1" applyBorder="1" applyAlignment="1">
      <alignment vertical="center" wrapText="1"/>
    </xf>
    <xf numFmtId="41" fontId="9" fillId="4" borderId="27" xfId="0" applyNumberFormat="1" applyFont="1" applyFill="1" applyBorder="1">
      <alignment vertical="center"/>
    </xf>
    <xf numFmtId="0" fontId="9" fillId="0" borderId="27" xfId="0" applyFont="1" applyBorder="1" applyAlignment="1">
      <alignment horizontal="center" vertical="center"/>
    </xf>
    <xf numFmtId="0" fontId="9" fillId="0" borderId="27" xfId="0" applyFont="1" applyBorder="1">
      <alignment vertical="center"/>
    </xf>
    <xf numFmtId="0" fontId="9" fillId="0" borderId="28" xfId="0" applyFont="1" applyBorder="1">
      <alignment vertical="center"/>
    </xf>
    <xf numFmtId="0" fontId="14" fillId="4" borderId="2" xfId="0" applyFont="1" applyFill="1" applyBorder="1" applyAlignment="1">
      <alignment vertical="center"/>
    </xf>
    <xf numFmtId="176" fontId="3" fillId="4" borderId="4" xfId="5" applyNumberFormat="1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182" fontId="3" fillId="4" borderId="27" xfId="1" applyNumberFormat="1" applyFont="1" applyFill="1" applyBorder="1" applyAlignment="1">
      <alignment horizontal="right" vertical="center"/>
    </xf>
    <xf numFmtId="41" fontId="3" fillId="4" borderId="27" xfId="1" applyNumberFormat="1" applyFont="1" applyFill="1" applyBorder="1">
      <alignment vertical="center"/>
    </xf>
    <xf numFmtId="0" fontId="3" fillId="4" borderId="28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/>
    </xf>
    <xf numFmtId="177" fontId="3" fillId="4" borderId="11" xfId="1" applyNumberFormat="1" applyFont="1" applyFill="1" applyBorder="1" applyAlignment="1">
      <alignment horizontal="center" vertical="center"/>
    </xf>
    <xf numFmtId="41" fontId="3" fillId="4" borderId="11" xfId="1" applyNumberFormat="1" applyFont="1" applyFill="1" applyBorder="1" applyAlignment="1">
      <alignment horizontal="center" vertical="center"/>
    </xf>
    <xf numFmtId="183" fontId="3" fillId="4" borderId="11" xfId="1" applyNumberFormat="1" applyFont="1" applyFill="1" applyBorder="1" applyAlignment="1">
      <alignment horizontal="right" vertical="center"/>
    </xf>
    <xf numFmtId="41" fontId="3" fillId="4" borderId="11" xfId="1" applyNumberFormat="1" applyFont="1" applyFill="1" applyBorder="1" applyAlignment="1">
      <alignment horizontal="right" vertical="center"/>
    </xf>
    <xf numFmtId="41" fontId="3" fillId="4" borderId="11" xfId="1" applyFont="1" applyFill="1" applyBorder="1" applyAlignment="1">
      <alignment horizontal="right" vertical="center"/>
    </xf>
    <xf numFmtId="176" fontId="3" fillId="4" borderId="29" xfId="5" applyNumberFormat="1" applyFont="1" applyFill="1" applyBorder="1" applyAlignment="1">
      <alignment horizontal="center" vertical="center"/>
    </xf>
    <xf numFmtId="41" fontId="14" fillId="5" borderId="27" xfId="1" applyNumberFormat="1" applyFont="1" applyFill="1" applyBorder="1" applyAlignment="1">
      <alignment horizontal="center" vertical="center"/>
    </xf>
    <xf numFmtId="0" fontId="23" fillId="5" borderId="30" xfId="0" applyFont="1" applyFill="1" applyBorder="1" applyAlignment="1">
      <alignment horizontal="center" vertical="center" wrapText="1"/>
    </xf>
    <xf numFmtId="0" fontId="23" fillId="5" borderId="31" xfId="0" applyFont="1" applyFill="1" applyBorder="1" applyAlignment="1">
      <alignment horizontal="center" vertical="center" wrapText="1"/>
    </xf>
    <xf numFmtId="0" fontId="24" fillId="5" borderId="31" xfId="0" applyFont="1" applyFill="1" applyBorder="1" applyAlignment="1">
      <alignment horizontal="center" vertical="center"/>
    </xf>
    <xf numFmtId="0" fontId="24" fillId="5" borderId="32" xfId="0" applyFont="1" applyFill="1" applyBorder="1" applyAlignment="1">
      <alignment horizontal="center" vertical="center"/>
    </xf>
    <xf numFmtId="0" fontId="24" fillId="4" borderId="3" xfId="0" applyFont="1" applyFill="1" applyBorder="1">
      <alignment vertical="center"/>
    </xf>
    <xf numFmtId="0" fontId="24" fillId="4" borderId="3" xfId="0" applyFont="1" applyFill="1" applyBorder="1" applyAlignment="1">
      <alignment horizontal="center" vertical="center" wrapText="1"/>
    </xf>
    <xf numFmtId="3" fontId="24" fillId="4" borderId="3" xfId="0" applyNumberFormat="1" applyFont="1" applyFill="1" applyBorder="1" applyAlignment="1">
      <alignment horizontal="right" vertical="center" wrapText="1"/>
    </xf>
    <xf numFmtId="0" fontId="24" fillId="4" borderId="3" xfId="0" applyFont="1" applyFill="1" applyBorder="1" applyAlignment="1">
      <alignment horizontal="right" vertical="center" wrapText="1"/>
    </xf>
    <xf numFmtId="0" fontId="22" fillId="0" borderId="11" xfId="0" applyFont="1" applyBorder="1" applyAlignment="1">
      <alignment vertical="center" wrapText="1"/>
    </xf>
    <xf numFmtId="0" fontId="9" fillId="4" borderId="11" xfId="0" applyFont="1" applyFill="1" applyBorder="1">
      <alignment vertical="center"/>
    </xf>
    <xf numFmtId="0" fontId="9" fillId="0" borderId="11" xfId="0" applyFont="1" applyBorder="1" applyAlignment="1">
      <alignment horizontal="left" vertical="center"/>
    </xf>
    <xf numFmtId="0" fontId="9" fillId="0" borderId="11" xfId="0" applyFont="1" applyBorder="1">
      <alignment vertical="center"/>
    </xf>
    <xf numFmtId="0" fontId="9" fillId="0" borderId="29" xfId="0" applyFont="1" applyBorder="1">
      <alignment vertical="center"/>
    </xf>
    <xf numFmtId="41" fontId="22" fillId="4" borderId="3" xfId="1" applyFont="1" applyFill="1" applyBorder="1" applyAlignment="1">
      <alignment horizontal="right" vertical="center" wrapText="1"/>
    </xf>
    <xf numFmtId="41" fontId="9" fillId="4" borderId="3" xfId="1" applyFont="1" applyFill="1" applyBorder="1" applyAlignment="1">
      <alignment horizontal="center" vertical="center"/>
    </xf>
    <xf numFmtId="41" fontId="9" fillId="4" borderId="0" xfId="1" applyFont="1" applyFill="1">
      <alignment vertical="center"/>
    </xf>
    <xf numFmtId="41" fontId="9" fillId="4" borderId="3" xfId="1" applyFont="1" applyFill="1" applyBorder="1">
      <alignment vertical="center"/>
    </xf>
    <xf numFmtId="182" fontId="9" fillId="4" borderId="3" xfId="1" applyNumberFormat="1" applyFont="1" applyFill="1" applyBorder="1" applyAlignment="1">
      <alignment horizontal="right" vertical="center"/>
    </xf>
    <xf numFmtId="41" fontId="9" fillId="4" borderId="3" xfId="1" applyFont="1" applyFill="1" applyBorder="1" applyAlignment="1">
      <alignment horizontal="right" vertical="center"/>
    </xf>
    <xf numFmtId="41" fontId="9" fillId="4" borderId="3" xfId="1" applyNumberFormat="1" applyFont="1" applyFill="1" applyBorder="1" applyAlignment="1">
      <alignment horizontal="right" vertical="center"/>
    </xf>
    <xf numFmtId="184" fontId="9" fillId="4" borderId="3" xfId="1" applyNumberFormat="1" applyFont="1" applyFill="1" applyBorder="1" applyAlignment="1">
      <alignment horizontal="right" vertical="center"/>
    </xf>
    <xf numFmtId="0" fontId="25" fillId="4" borderId="3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right" vertical="center" wrapText="1"/>
    </xf>
    <xf numFmtId="3" fontId="22" fillId="4" borderId="3" xfId="0" applyNumberFormat="1" applyFont="1" applyFill="1" applyBorder="1" applyAlignment="1">
      <alignment horizontal="right" vertical="center" wrapText="1"/>
    </xf>
    <xf numFmtId="41" fontId="15" fillId="4" borderId="3" xfId="1" applyFont="1" applyFill="1" applyBorder="1" applyAlignment="1">
      <alignment horizontal="center" vertical="center"/>
    </xf>
    <xf numFmtId="0" fontId="24" fillId="4" borderId="2" xfId="0" applyFont="1" applyFill="1" applyBorder="1" applyAlignment="1">
      <alignment horizontal="center" vertical="center" wrapText="1"/>
    </xf>
    <xf numFmtId="0" fontId="24" fillId="4" borderId="4" xfId="0" applyFont="1" applyFill="1" applyBorder="1">
      <alignment vertical="center"/>
    </xf>
    <xf numFmtId="0" fontId="24" fillId="4" borderId="2" xfId="0" applyFont="1" applyFill="1" applyBorder="1">
      <alignment vertical="center"/>
    </xf>
    <xf numFmtId="0" fontId="24" fillId="4" borderId="26" xfId="0" applyFont="1" applyFill="1" applyBorder="1">
      <alignment vertical="center"/>
    </xf>
    <xf numFmtId="0" fontId="24" fillId="4" borderId="27" xfId="0" applyFont="1" applyFill="1" applyBorder="1">
      <alignment vertical="center"/>
    </xf>
    <xf numFmtId="0" fontId="24" fillId="4" borderId="28" xfId="0" applyFont="1" applyFill="1" applyBorder="1">
      <alignment vertical="center"/>
    </xf>
    <xf numFmtId="0" fontId="9" fillId="6" borderId="30" xfId="0" applyFont="1" applyFill="1" applyBorder="1" applyAlignment="1">
      <alignment horizontal="center" vertical="center" wrapText="1"/>
    </xf>
    <xf numFmtId="0" fontId="9" fillId="6" borderId="31" xfId="0" applyFont="1" applyFill="1" applyBorder="1" applyAlignment="1">
      <alignment horizontal="center" vertical="center" wrapText="1"/>
    </xf>
    <xf numFmtId="0" fontId="9" fillId="6" borderId="32" xfId="0" applyFont="1" applyFill="1" applyBorder="1">
      <alignment vertical="center"/>
    </xf>
    <xf numFmtId="0" fontId="24" fillId="4" borderId="23" xfId="0" applyFont="1" applyFill="1" applyBorder="1" applyAlignment="1">
      <alignment horizontal="center" vertical="center" wrapText="1"/>
    </xf>
    <xf numFmtId="0" fontId="24" fillId="4" borderId="24" xfId="0" applyFont="1" applyFill="1" applyBorder="1" applyAlignment="1">
      <alignment horizontal="center" vertical="center" wrapText="1"/>
    </xf>
    <xf numFmtId="3" fontId="24" fillId="4" borderId="24" xfId="0" applyNumberFormat="1" applyFont="1" applyFill="1" applyBorder="1" applyAlignment="1">
      <alignment horizontal="right" vertical="center" wrapText="1"/>
    </xf>
    <xf numFmtId="0" fontId="24" fillId="4" borderId="24" xfId="0" applyFont="1" applyFill="1" applyBorder="1" applyAlignment="1">
      <alignment horizontal="right" vertical="center" wrapText="1"/>
    </xf>
    <xf numFmtId="0" fontId="24" fillId="4" borderId="24" xfId="0" applyFont="1" applyFill="1" applyBorder="1" applyAlignment="1">
      <alignment horizontal="right" vertical="top" wrapText="1"/>
    </xf>
    <xf numFmtId="0" fontId="24" fillId="4" borderId="25" xfId="0" applyFont="1" applyFill="1" applyBorder="1">
      <alignment vertical="center"/>
    </xf>
    <xf numFmtId="41" fontId="24" fillId="4" borderId="3" xfId="1" applyFont="1" applyFill="1" applyBorder="1" applyAlignment="1">
      <alignment horizontal="right" vertical="center" wrapText="1"/>
    </xf>
    <xf numFmtId="0" fontId="9" fillId="4" borderId="0" xfId="0" applyFont="1" applyFill="1">
      <alignment vertical="center"/>
    </xf>
    <xf numFmtId="0" fontId="18" fillId="0" borderId="19" xfId="2" applyFont="1" applyBorder="1" applyAlignment="1">
      <alignment horizontal="center"/>
    </xf>
    <xf numFmtId="0" fontId="18" fillId="0" borderId="0" xfId="2" applyFont="1" applyBorder="1" applyAlignment="1">
      <alignment horizontal="center"/>
    </xf>
    <xf numFmtId="0" fontId="18" fillId="0" borderId="20" xfId="2" applyFont="1" applyBorder="1" applyAlignment="1">
      <alignment horizontal="center"/>
    </xf>
    <xf numFmtId="179" fontId="16" fillId="0" borderId="0" xfId="2" applyNumberFormat="1" applyFont="1" applyBorder="1" applyAlignment="1">
      <alignment horizontal="center"/>
    </xf>
    <xf numFmtId="0" fontId="17" fillId="0" borderId="19" xfId="2" applyFont="1" applyBorder="1" applyAlignment="1">
      <alignment horizontal="center"/>
    </xf>
    <xf numFmtId="0" fontId="17" fillId="0" borderId="0" xfId="2" applyFont="1" applyBorder="1" applyAlignment="1">
      <alignment horizontal="center"/>
    </xf>
    <xf numFmtId="0" fontId="17" fillId="0" borderId="20" xfId="2" applyFont="1" applyBorder="1" applyAlignment="1">
      <alignment horizontal="center"/>
    </xf>
    <xf numFmtId="0" fontId="17" fillId="0" borderId="22" xfId="2" applyFont="1" applyBorder="1" applyAlignment="1">
      <alignment horizontal="center"/>
    </xf>
    <xf numFmtId="0" fontId="17" fillId="0" borderId="33" xfId="2" applyFont="1" applyBorder="1" applyAlignment="1">
      <alignment horizontal="center"/>
    </xf>
    <xf numFmtId="0" fontId="3" fillId="0" borderId="0" xfId="2" applyFont="1" applyBorder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9" fontId="9" fillId="0" borderId="14" xfId="3" applyNumberFormat="1" applyFont="1" applyBorder="1" applyAlignment="1">
      <alignment horizontal="distributed" vertical="center"/>
    </xf>
    <xf numFmtId="179" fontId="9" fillId="0" borderId="34" xfId="3" applyNumberFormat="1" applyFont="1" applyBorder="1" applyAlignment="1">
      <alignment horizontal="distributed" vertical="center"/>
    </xf>
    <xf numFmtId="179" fontId="9" fillId="0" borderId="15" xfId="3" applyNumberFormat="1" applyFont="1" applyBorder="1" applyAlignment="1">
      <alignment horizontal="distributed" vertical="center"/>
    </xf>
    <xf numFmtId="179" fontId="9" fillId="0" borderId="9" xfId="3" applyNumberFormat="1" applyFont="1" applyFill="1" applyBorder="1" applyAlignment="1">
      <alignment horizontal="center" vertical="center"/>
    </xf>
    <xf numFmtId="179" fontId="9" fillId="0" borderId="10" xfId="3" applyNumberFormat="1" applyFont="1" applyFill="1" applyBorder="1" applyAlignment="1">
      <alignment horizontal="center" vertical="center"/>
    </xf>
    <xf numFmtId="179" fontId="9" fillId="0" borderId="8" xfId="3" applyNumberFormat="1" applyFont="1" applyBorder="1" applyAlignment="1">
      <alignment horizontal="center" vertical="center"/>
    </xf>
    <xf numFmtId="179" fontId="9" fillId="0" borderId="5" xfId="3" applyNumberFormat="1" applyFont="1" applyBorder="1" applyAlignment="1">
      <alignment horizontal="center" vertical="center" textRotation="255"/>
    </xf>
    <xf numFmtId="179" fontId="9" fillId="0" borderId="8" xfId="3" applyNumberFormat="1" applyFont="1" applyBorder="1" applyAlignment="1">
      <alignment horizontal="center" vertical="center" textRotation="255"/>
    </xf>
    <xf numFmtId="179" fontId="9" fillId="0" borderId="11" xfId="3" applyNumberFormat="1" applyFont="1" applyBorder="1" applyAlignment="1">
      <alignment horizontal="center" vertical="center" textRotation="255"/>
    </xf>
    <xf numFmtId="179" fontId="9" fillId="0" borderId="11" xfId="3" applyNumberFormat="1" applyFont="1" applyBorder="1" applyAlignment="1">
      <alignment horizontal="center" vertical="center"/>
    </xf>
    <xf numFmtId="179" fontId="9" fillId="0" borderId="5" xfId="3" applyNumberFormat="1" applyFont="1" applyBorder="1" applyAlignment="1">
      <alignment horizontal="center" vertical="center" textRotation="255" wrapText="1"/>
    </xf>
    <xf numFmtId="179" fontId="9" fillId="0" borderId="5" xfId="3" applyNumberFormat="1" applyFont="1" applyBorder="1" applyAlignment="1">
      <alignment horizontal="center" vertical="center"/>
    </xf>
    <xf numFmtId="179" fontId="9" fillId="0" borderId="8" xfId="3" applyNumberFormat="1" applyFont="1" applyFill="1" applyBorder="1" applyAlignment="1">
      <alignment horizontal="center" vertical="center"/>
    </xf>
    <xf numFmtId="179" fontId="9" fillId="0" borderId="8" xfId="3" applyNumberFormat="1" applyFont="1" applyBorder="1" applyAlignment="1">
      <alignment horizontal="center" vertical="center" textRotation="255" wrapText="1"/>
    </xf>
    <xf numFmtId="179" fontId="9" fillId="0" borderId="11" xfId="3" applyNumberFormat="1" applyFont="1" applyBorder="1" applyAlignment="1">
      <alignment horizontal="center" vertical="center" textRotation="255" wrapText="1"/>
    </xf>
    <xf numFmtId="0" fontId="8" fillId="0" borderId="0" xfId="3" applyFont="1" applyAlignment="1">
      <alignment horizontal="center" vertical="center"/>
    </xf>
    <xf numFmtId="179" fontId="15" fillId="5" borderId="6" xfId="3" applyNumberFormat="1" applyFont="1" applyFill="1" applyBorder="1" applyAlignment="1">
      <alignment horizontal="center" vertical="center"/>
    </xf>
    <xf numFmtId="179" fontId="15" fillId="5" borderId="35" xfId="3" applyNumberFormat="1" applyFont="1" applyFill="1" applyBorder="1" applyAlignment="1">
      <alignment horizontal="center" vertical="center"/>
    </xf>
    <xf numFmtId="179" fontId="15" fillId="5" borderId="7" xfId="3" applyNumberFormat="1" applyFont="1" applyFill="1" applyBorder="1" applyAlignment="1">
      <alignment horizontal="center" vertical="center"/>
    </xf>
    <xf numFmtId="179" fontId="15" fillId="5" borderId="12" xfId="3" applyNumberFormat="1" applyFont="1" applyFill="1" applyBorder="1" applyAlignment="1">
      <alignment horizontal="center" vertical="center"/>
    </xf>
    <xf numFmtId="179" fontId="15" fillId="5" borderId="36" xfId="3" applyNumberFormat="1" applyFont="1" applyFill="1" applyBorder="1" applyAlignment="1">
      <alignment horizontal="center" vertical="center"/>
    </xf>
    <xf numFmtId="179" fontId="15" fillId="5" borderId="13" xfId="3" applyNumberFormat="1" applyFont="1" applyFill="1" applyBorder="1" applyAlignment="1">
      <alignment horizontal="center" vertical="center"/>
    </xf>
    <xf numFmtId="179" fontId="15" fillId="5" borderId="5" xfId="3" applyNumberFormat="1" applyFont="1" applyFill="1" applyBorder="1" applyAlignment="1">
      <alignment horizontal="center" vertical="center"/>
    </xf>
    <xf numFmtId="179" fontId="15" fillId="5" borderId="11" xfId="3" applyNumberFormat="1" applyFont="1" applyFill="1" applyBorder="1" applyAlignment="1">
      <alignment horizontal="center" vertical="center"/>
    </xf>
    <xf numFmtId="0" fontId="14" fillId="0" borderId="36" xfId="3" applyFont="1" applyBorder="1" applyAlignment="1">
      <alignment horizontal="left" vertical="center"/>
    </xf>
    <xf numFmtId="0" fontId="8" fillId="4" borderId="0" xfId="4" applyFont="1" applyFill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0" fontId="14" fillId="5" borderId="26" xfId="0" applyFont="1" applyFill="1" applyBorder="1" applyAlignment="1">
      <alignment horizontal="center" vertical="center"/>
    </xf>
    <xf numFmtId="41" fontId="14" fillId="5" borderId="24" xfId="1" applyNumberFormat="1" applyFont="1" applyFill="1" applyBorder="1" applyAlignment="1">
      <alignment horizontal="center" vertical="center"/>
    </xf>
    <xf numFmtId="0" fontId="14" fillId="5" borderId="25" xfId="4" applyFont="1" applyFill="1" applyBorder="1" applyAlignment="1">
      <alignment horizontal="center" vertical="center"/>
    </xf>
    <xf numFmtId="0" fontId="14" fillId="5" borderId="28" xfId="4" applyFont="1" applyFill="1" applyBorder="1" applyAlignment="1">
      <alignment horizontal="center" vertical="center"/>
    </xf>
    <xf numFmtId="0" fontId="14" fillId="5" borderId="24" xfId="4" applyFont="1" applyFill="1" applyBorder="1" applyAlignment="1">
      <alignment horizontal="center" vertical="center" shrinkToFit="1"/>
    </xf>
    <xf numFmtId="0" fontId="14" fillId="5" borderId="27" xfId="4" applyFont="1" applyFill="1" applyBorder="1" applyAlignment="1">
      <alignment horizontal="center" vertical="center" shrinkToFit="1"/>
    </xf>
    <xf numFmtId="0" fontId="14" fillId="5" borderId="24" xfId="4" applyFont="1" applyFill="1" applyBorder="1" applyAlignment="1">
      <alignment horizontal="center" vertical="center"/>
    </xf>
    <xf numFmtId="0" fontId="14" fillId="5" borderId="27" xfId="4" applyFont="1" applyFill="1" applyBorder="1" applyAlignment="1">
      <alignment horizontal="center" vertical="center"/>
    </xf>
    <xf numFmtId="182" fontId="14" fillId="5" borderId="24" xfId="1" applyNumberFormat="1" applyFont="1" applyFill="1" applyBorder="1" applyAlignment="1">
      <alignment horizontal="center" vertical="center"/>
    </xf>
    <xf numFmtId="182" fontId="14" fillId="5" borderId="27" xfId="1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left" vertical="center"/>
    </xf>
    <xf numFmtId="182" fontId="9" fillId="3" borderId="3" xfId="1" applyNumberFormat="1" applyFont="1" applyFill="1" applyBorder="1" applyAlignment="1">
      <alignment horizontal="center" vertical="center"/>
    </xf>
    <xf numFmtId="41" fontId="9" fillId="3" borderId="3" xfId="1" applyFont="1" applyFill="1" applyBorder="1" applyAlignment="1">
      <alignment horizontal="center" vertical="center"/>
    </xf>
    <xf numFmtId="41" fontId="8" fillId="0" borderId="0" xfId="1" applyFont="1" applyAlignment="1">
      <alignment horizontal="center" vertical="center"/>
    </xf>
    <xf numFmtId="41" fontId="9" fillId="3" borderId="3" xfId="1" applyFont="1" applyFill="1" applyBorder="1" applyAlignment="1">
      <alignment horizontal="center" vertical="center" shrinkToFit="1"/>
    </xf>
    <xf numFmtId="41" fontId="11" fillId="0" borderId="0" xfId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81" fontId="11" fillId="0" borderId="0" xfId="5" applyNumberFormat="1" applyFont="1" applyFill="1" applyBorder="1" applyAlignment="1">
      <alignment horizontal="left" vertical="center"/>
    </xf>
    <xf numFmtId="181" fontId="8" fillId="0" borderId="0" xfId="4" applyNumberFormat="1" applyFont="1" applyFill="1" applyBorder="1" applyAlignment="1">
      <alignment horizontal="center" vertical="center"/>
    </xf>
  </cellXfs>
  <cellStyles count="6">
    <cellStyle name="쉼표 [0]" xfId="1" builtinId="6"/>
    <cellStyle name="표준" xfId="0" builtinId="0"/>
    <cellStyle name="표준_내역서1_1" xfId="2"/>
    <cellStyle name="표준_세무민원실환경개선사업원가계산서" xfId="3"/>
    <cellStyle name="표준_이세산업(주)" xfId="4"/>
    <cellStyle name="표준_일위대가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workbookViewId="0">
      <selection activeCell="I5" sqref="I5"/>
    </sheetView>
  </sheetViews>
  <sheetFormatPr defaultRowHeight="13.5"/>
  <cols>
    <col min="1" max="11" width="8.88671875" style="19"/>
    <col min="12" max="12" width="17.21875" style="19" customWidth="1"/>
    <col min="13" max="16384" width="8.88671875" style="19"/>
  </cols>
  <sheetData>
    <row r="1" spans="1:12" ht="14.25" thickBot="1"/>
    <row r="2" spans="1:12" ht="45.75" customHeight="1">
      <c r="A2" s="63"/>
      <c r="B2" s="64"/>
      <c r="C2" s="64"/>
      <c r="D2" s="64"/>
      <c r="E2" s="64"/>
      <c r="F2" s="64"/>
      <c r="G2" s="64"/>
      <c r="H2" s="64"/>
      <c r="I2" s="64"/>
      <c r="J2" s="64"/>
      <c r="K2" s="64"/>
      <c r="L2" s="65"/>
    </row>
    <row r="3" spans="1:12" ht="46.5">
      <c r="A3" s="167" t="s">
        <v>257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9"/>
    </row>
    <row r="4" spans="1:12" ht="20.25">
      <c r="A4" s="66" t="s">
        <v>91</v>
      </c>
      <c r="B4" s="62"/>
      <c r="C4" s="62"/>
      <c r="D4" s="62"/>
      <c r="E4" s="62"/>
      <c r="F4" s="62"/>
      <c r="G4" s="62"/>
      <c r="H4" s="62"/>
      <c r="I4" s="62"/>
      <c r="J4" s="67"/>
      <c r="K4" s="67"/>
      <c r="L4" s="68"/>
    </row>
    <row r="5" spans="1:12" ht="20.25">
      <c r="A5" s="66"/>
      <c r="B5" s="62"/>
      <c r="C5" s="62"/>
      <c r="D5" s="62"/>
      <c r="E5" s="62"/>
      <c r="F5" s="62"/>
      <c r="G5" s="62"/>
      <c r="H5" s="62"/>
      <c r="I5" s="62"/>
      <c r="J5" s="67"/>
      <c r="K5" s="67"/>
      <c r="L5" s="68"/>
    </row>
    <row r="6" spans="1:12" ht="22.5">
      <c r="A6" s="66"/>
      <c r="B6" s="69" t="str">
        <f>물량산출서!A3</f>
        <v>[공사명] 통합사무실 구축에 따른 사무실 이전 공사</v>
      </c>
      <c r="C6" s="69"/>
      <c r="D6" s="69"/>
      <c r="E6" s="69"/>
      <c r="F6" s="69"/>
      <c r="G6" s="69"/>
      <c r="H6" s="69"/>
      <c r="I6" s="69"/>
      <c r="J6" s="67"/>
      <c r="K6" s="67"/>
      <c r="L6" s="68"/>
    </row>
    <row r="7" spans="1:12" ht="20.25">
      <c r="A7" s="66"/>
      <c r="B7" s="62"/>
      <c r="C7" s="62"/>
      <c r="D7" s="62"/>
      <c r="E7" s="62"/>
      <c r="F7" s="62"/>
      <c r="G7" s="62"/>
      <c r="H7" s="62"/>
      <c r="I7" s="62"/>
      <c r="J7" s="67"/>
      <c r="K7" s="67"/>
      <c r="L7" s="68"/>
    </row>
    <row r="8" spans="1:12" ht="22.5">
      <c r="A8" s="70"/>
      <c r="B8" s="71" t="s">
        <v>92</v>
      </c>
      <c r="C8" s="71"/>
      <c r="D8" s="170">
        <f>원가계산서!E30</f>
        <v>18999999.986903001</v>
      </c>
      <c r="E8" s="170"/>
      <c r="F8" s="71" t="s">
        <v>255</v>
      </c>
      <c r="G8" s="71"/>
      <c r="H8" s="71"/>
      <c r="I8" s="72"/>
      <c r="J8" s="73"/>
      <c r="K8" s="73"/>
      <c r="L8" s="74"/>
    </row>
    <row r="9" spans="1:12" ht="20.25">
      <c r="A9" s="66"/>
      <c r="B9" s="75"/>
      <c r="C9" s="75"/>
      <c r="D9" s="75"/>
      <c r="E9" s="75"/>
      <c r="F9" s="75"/>
      <c r="G9" s="75"/>
      <c r="H9" s="75"/>
      <c r="I9" s="62"/>
      <c r="J9" s="67"/>
      <c r="K9" s="67"/>
      <c r="L9" s="68"/>
    </row>
    <row r="10" spans="1:12" ht="20.25">
      <c r="A10" s="66"/>
      <c r="B10" s="62"/>
      <c r="C10" s="62"/>
      <c r="D10" s="62"/>
      <c r="E10" s="62"/>
      <c r="F10" s="62"/>
      <c r="G10" s="62"/>
      <c r="H10" s="62"/>
      <c r="I10" s="62"/>
      <c r="J10" s="67"/>
      <c r="K10" s="67"/>
      <c r="L10" s="68"/>
    </row>
    <row r="11" spans="1:12" ht="20.25">
      <c r="A11" s="171" t="s">
        <v>259</v>
      </c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3"/>
    </row>
    <row r="12" spans="1:12" ht="20.25">
      <c r="A12" s="76"/>
      <c r="B12" s="77"/>
      <c r="C12" s="77"/>
      <c r="D12" s="77"/>
      <c r="E12" s="77"/>
      <c r="F12" s="77"/>
      <c r="G12" s="77"/>
      <c r="H12" s="77"/>
      <c r="I12" s="77"/>
      <c r="J12" s="67"/>
      <c r="K12" s="67"/>
      <c r="L12" s="68"/>
    </row>
    <row r="13" spans="1:12" ht="20.25">
      <c r="A13" s="66"/>
      <c r="B13" s="62"/>
      <c r="C13" s="62"/>
      <c r="D13" s="62"/>
      <c r="E13" s="62"/>
      <c r="F13" s="62"/>
      <c r="G13" s="62"/>
      <c r="H13" s="62"/>
      <c r="I13" s="62"/>
      <c r="J13" s="67"/>
      <c r="K13" s="67"/>
      <c r="L13" s="68"/>
    </row>
    <row r="14" spans="1:12" ht="22.5" customHeight="1">
      <c r="A14" s="66"/>
      <c r="B14" s="62"/>
      <c r="C14" s="62"/>
      <c r="D14" s="62"/>
      <c r="E14" s="62"/>
      <c r="F14" s="62"/>
      <c r="G14" s="62"/>
      <c r="H14" s="176"/>
      <c r="I14" s="176"/>
      <c r="J14" s="176"/>
      <c r="K14" s="176"/>
      <c r="L14" s="68"/>
    </row>
    <row r="15" spans="1:12" s="33" customFormat="1" ht="36.75" customHeight="1">
      <c r="A15" s="78"/>
      <c r="B15" s="79"/>
      <c r="C15" s="79"/>
      <c r="D15" s="79"/>
      <c r="E15" s="79"/>
      <c r="F15" s="79"/>
      <c r="G15" s="62"/>
      <c r="H15" s="177"/>
      <c r="I15" s="177"/>
      <c r="J15" s="177"/>
      <c r="K15" s="177"/>
      <c r="L15" s="68"/>
    </row>
    <row r="16" spans="1:12" ht="20.25">
      <c r="A16" s="66"/>
      <c r="B16" s="62"/>
      <c r="C16" s="62"/>
      <c r="D16" s="62"/>
      <c r="E16" s="62"/>
      <c r="F16" s="62"/>
      <c r="G16" s="62"/>
      <c r="H16" s="178"/>
      <c r="I16" s="178"/>
      <c r="J16" s="178"/>
      <c r="K16" s="178"/>
      <c r="L16" s="68"/>
    </row>
    <row r="17" spans="1:12" ht="39" customHeight="1">
      <c r="A17" s="66"/>
      <c r="B17" s="62"/>
      <c r="C17" s="62"/>
      <c r="D17" s="62"/>
      <c r="E17" s="62"/>
      <c r="F17" s="62"/>
      <c r="G17" s="62"/>
      <c r="H17" s="178"/>
      <c r="I17" s="178"/>
      <c r="J17" s="178"/>
      <c r="K17" s="178"/>
      <c r="L17" s="68"/>
    </row>
    <row r="18" spans="1:12" ht="25.5">
      <c r="A18" s="66"/>
      <c r="B18" s="80"/>
      <c r="C18" s="80"/>
      <c r="D18" s="80"/>
      <c r="E18" s="62"/>
      <c r="F18" s="62"/>
      <c r="G18" s="62"/>
      <c r="H18" s="62"/>
      <c r="I18" s="62"/>
      <c r="J18" s="67"/>
      <c r="K18" s="67"/>
      <c r="L18" s="68"/>
    </row>
    <row r="19" spans="1:12" ht="26.25" thickBot="1">
      <c r="A19" s="81"/>
      <c r="B19" s="82"/>
      <c r="C19" s="82"/>
      <c r="D19" s="82"/>
      <c r="E19" s="83"/>
      <c r="F19" s="83"/>
      <c r="G19" s="174"/>
      <c r="H19" s="174"/>
      <c r="I19" s="174"/>
      <c r="J19" s="174"/>
      <c r="K19" s="174"/>
      <c r="L19" s="175"/>
    </row>
  </sheetData>
  <mergeCells count="8">
    <mergeCell ref="A3:L3"/>
    <mergeCell ref="D8:E8"/>
    <mergeCell ref="A11:L11"/>
    <mergeCell ref="G19:L19"/>
    <mergeCell ref="H14:K14"/>
    <mergeCell ref="H15:K15"/>
    <mergeCell ref="H16:K16"/>
    <mergeCell ref="H17:K1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topLeftCell="B1" zoomScaleNormal="100" zoomScaleSheetLayoutView="80" workbookViewId="0">
      <selection activeCell="E32" sqref="E32"/>
    </sheetView>
  </sheetViews>
  <sheetFormatPr defaultRowHeight="13.5"/>
  <cols>
    <col min="1" max="1" width="11.21875" style="19" customWidth="1"/>
    <col min="2" max="2" width="11.5546875" style="19" customWidth="1"/>
    <col min="3" max="3" width="8.88671875" style="19"/>
    <col min="4" max="4" width="11.21875" style="19" customWidth="1"/>
    <col min="5" max="5" width="33.6640625" style="19" customWidth="1"/>
    <col min="6" max="6" width="37.21875" style="19" customWidth="1"/>
    <col min="7" max="7" width="6.77734375" style="19" customWidth="1"/>
    <col min="8" max="8" width="12.88671875" style="19" customWidth="1"/>
    <col min="9" max="16384" width="8.88671875" style="19"/>
  </cols>
  <sheetData>
    <row r="1" spans="1:8" ht="30" customHeight="1">
      <c r="A1" s="194" t="s">
        <v>22</v>
      </c>
      <c r="B1" s="194"/>
      <c r="C1" s="194"/>
      <c r="D1" s="194"/>
      <c r="E1" s="194"/>
      <c r="F1" s="194"/>
      <c r="G1" s="194"/>
      <c r="H1" s="194"/>
    </row>
    <row r="2" spans="1:8" ht="20.100000000000001" customHeight="1">
      <c r="A2" s="203" t="str">
        <f>물량산출서!B5</f>
        <v>벽체철거</v>
      </c>
      <c r="B2" s="203"/>
      <c r="C2" s="203"/>
      <c r="D2" s="203"/>
      <c r="E2" s="203"/>
      <c r="F2" s="203"/>
      <c r="G2" s="203"/>
      <c r="H2" s="203"/>
    </row>
    <row r="3" spans="1:8" ht="16.5" customHeight="1">
      <c r="A3" s="195" t="s">
        <v>23</v>
      </c>
      <c r="B3" s="196"/>
      <c r="C3" s="196"/>
      <c r="D3" s="197"/>
      <c r="E3" s="201" t="s">
        <v>24</v>
      </c>
      <c r="F3" s="195" t="s">
        <v>25</v>
      </c>
      <c r="G3" s="197"/>
      <c r="H3" s="201" t="s">
        <v>26</v>
      </c>
    </row>
    <row r="4" spans="1:8" ht="16.5" customHeight="1">
      <c r="A4" s="198"/>
      <c r="B4" s="199"/>
      <c r="C4" s="199"/>
      <c r="D4" s="200"/>
      <c r="E4" s="202"/>
      <c r="F4" s="198"/>
      <c r="G4" s="200"/>
      <c r="H4" s="202"/>
    </row>
    <row r="5" spans="1:8" ht="16.5" customHeight="1">
      <c r="A5" s="189" t="s">
        <v>27</v>
      </c>
      <c r="B5" s="189" t="s">
        <v>28</v>
      </c>
      <c r="C5" s="190" t="s">
        <v>29</v>
      </c>
      <c r="D5" s="190"/>
      <c r="E5" s="34">
        <f>내역서!F21</f>
        <v>4286462.9869029997</v>
      </c>
      <c r="F5" s="35"/>
      <c r="G5" s="36"/>
      <c r="H5" s="37"/>
    </row>
    <row r="6" spans="1:8" ht="16.5" customHeight="1">
      <c r="A6" s="192"/>
      <c r="B6" s="186"/>
      <c r="C6" s="184" t="s">
        <v>30</v>
      </c>
      <c r="D6" s="184"/>
      <c r="E6" s="38">
        <v>0</v>
      </c>
      <c r="F6" s="39"/>
      <c r="G6" s="40"/>
      <c r="H6" s="41"/>
    </row>
    <row r="7" spans="1:8" ht="16.5" customHeight="1">
      <c r="A7" s="192"/>
      <c r="B7" s="186"/>
      <c r="C7" s="184" t="s">
        <v>31</v>
      </c>
      <c r="D7" s="184"/>
      <c r="E7" s="38">
        <v>0</v>
      </c>
      <c r="F7" s="39"/>
      <c r="G7" s="40"/>
      <c r="H7" s="41"/>
    </row>
    <row r="8" spans="1:8" ht="16.5" customHeight="1">
      <c r="A8" s="192"/>
      <c r="B8" s="187"/>
      <c r="C8" s="188" t="s">
        <v>32</v>
      </c>
      <c r="D8" s="188"/>
      <c r="E8" s="42">
        <f>E5+E6-E7</f>
        <v>4286462.9869029997</v>
      </c>
      <c r="F8" s="43"/>
      <c r="G8" s="44"/>
      <c r="H8" s="45"/>
    </row>
    <row r="9" spans="1:8" ht="16.5" customHeight="1">
      <c r="A9" s="192"/>
      <c r="B9" s="189" t="s">
        <v>33</v>
      </c>
      <c r="C9" s="190" t="s">
        <v>34</v>
      </c>
      <c r="D9" s="190"/>
      <c r="E9" s="34">
        <f>내역서!H21</f>
        <v>8192660.9877700014</v>
      </c>
      <c r="F9" s="35"/>
      <c r="G9" s="36"/>
      <c r="H9" s="37"/>
    </row>
    <row r="10" spans="1:8" ht="16.5" customHeight="1">
      <c r="A10" s="192"/>
      <c r="B10" s="186"/>
      <c r="C10" s="184" t="s">
        <v>35</v>
      </c>
      <c r="D10" s="184"/>
      <c r="E10" s="38">
        <f>E9*G10</f>
        <v>811073.43778923014</v>
      </c>
      <c r="F10" s="39" t="s">
        <v>36</v>
      </c>
      <c r="G10" s="40">
        <v>9.9000000000000005E-2</v>
      </c>
      <c r="H10" s="41"/>
    </row>
    <row r="11" spans="1:8" ht="16.5" customHeight="1">
      <c r="A11" s="192"/>
      <c r="B11" s="187"/>
      <c r="C11" s="188" t="s">
        <v>32</v>
      </c>
      <c r="D11" s="188"/>
      <c r="E11" s="42">
        <f>INT(E9+E10)</f>
        <v>9003734</v>
      </c>
      <c r="F11" s="43"/>
      <c r="G11" s="44"/>
      <c r="H11" s="45"/>
    </row>
    <row r="12" spans="1:8" ht="16.5" customHeight="1">
      <c r="A12" s="192"/>
      <c r="B12" s="185" t="s">
        <v>37</v>
      </c>
      <c r="C12" s="184" t="s">
        <v>38</v>
      </c>
      <c r="D12" s="184"/>
      <c r="E12" s="34"/>
      <c r="F12" s="35"/>
      <c r="G12" s="36"/>
      <c r="H12" s="37"/>
    </row>
    <row r="13" spans="1:8" ht="16.5" customHeight="1">
      <c r="A13" s="192"/>
      <c r="B13" s="186"/>
      <c r="C13" s="184" t="s">
        <v>62</v>
      </c>
      <c r="D13" s="184"/>
      <c r="E13" s="38"/>
      <c r="F13" s="39"/>
      <c r="G13" s="40"/>
      <c r="H13" s="41"/>
    </row>
    <row r="14" spans="1:8" ht="16.5" customHeight="1">
      <c r="A14" s="192"/>
      <c r="B14" s="186"/>
      <c r="C14" s="191" t="s">
        <v>39</v>
      </c>
      <c r="D14" s="191"/>
      <c r="E14" s="46">
        <f>E11*G14</f>
        <v>342141.89199999999</v>
      </c>
      <c r="F14" s="47" t="s">
        <v>40</v>
      </c>
      <c r="G14" s="48">
        <v>3.7999999999999999E-2</v>
      </c>
      <c r="H14" s="49"/>
    </row>
    <row r="15" spans="1:8" ht="16.5" customHeight="1">
      <c r="A15" s="192"/>
      <c r="B15" s="186"/>
      <c r="C15" s="191" t="s">
        <v>41</v>
      </c>
      <c r="D15" s="191"/>
      <c r="E15" s="46">
        <f>E11*G15</f>
        <v>78332.485799999995</v>
      </c>
      <c r="F15" s="47" t="s">
        <v>40</v>
      </c>
      <c r="G15" s="48">
        <v>8.6999999999999994E-3</v>
      </c>
      <c r="H15" s="49"/>
    </row>
    <row r="16" spans="1:8" ht="16.5" customHeight="1">
      <c r="A16" s="192"/>
      <c r="B16" s="186"/>
      <c r="C16" s="182" t="s">
        <v>42</v>
      </c>
      <c r="D16" s="183"/>
      <c r="E16" s="46">
        <v>0</v>
      </c>
      <c r="F16" s="47" t="s">
        <v>36</v>
      </c>
      <c r="G16" s="48">
        <v>2.4899999999999999E-2</v>
      </c>
      <c r="H16" s="49"/>
    </row>
    <row r="17" spans="1:8" ht="16.5" customHeight="1">
      <c r="A17" s="192"/>
      <c r="B17" s="186"/>
      <c r="C17" s="182" t="s">
        <v>43</v>
      </c>
      <c r="D17" s="183"/>
      <c r="E17" s="46">
        <v>0</v>
      </c>
      <c r="F17" s="47" t="s">
        <v>36</v>
      </c>
      <c r="G17" s="48">
        <v>1.7000000000000001E-2</v>
      </c>
      <c r="H17" s="49"/>
    </row>
    <row r="18" spans="1:8" ht="16.5" customHeight="1">
      <c r="A18" s="192"/>
      <c r="B18" s="186"/>
      <c r="C18" s="182" t="s">
        <v>44</v>
      </c>
      <c r="D18" s="183"/>
      <c r="E18" s="46">
        <f>INT(E17*G18)</f>
        <v>0</v>
      </c>
      <c r="F18" s="47" t="s">
        <v>45</v>
      </c>
      <c r="G18" s="48">
        <v>6.5500000000000003E-2</v>
      </c>
      <c r="H18" s="49"/>
    </row>
    <row r="19" spans="1:8" ht="16.5" customHeight="1">
      <c r="A19" s="192"/>
      <c r="B19" s="186"/>
      <c r="C19" s="184" t="s">
        <v>46</v>
      </c>
      <c r="D19" s="184"/>
      <c r="E19" s="50"/>
      <c r="F19" s="39" t="s">
        <v>47</v>
      </c>
      <c r="G19" s="40">
        <v>3.0000000000000001E-3</v>
      </c>
      <c r="H19" s="41"/>
    </row>
    <row r="20" spans="1:8" ht="16.5" customHeight="1">
      <c r="A20" s="192"/>
      <c r="B20" s="186"/>
      <c r="C20" s="184" t="s">
        <v>48</v>
      </c>
      <c r="D20" s="184"/>
      <c r="E20" s="50"/>
      <c r="F20" s="51" t="s">
        <v>49</v>
      </c>
      <c r="G20" s="40">
        <v>2.4799999999999999E-2</v>
      </c>
      <c r="H20" s="49"/>
    </row>
    <row r="21" spans="1:8" ht="16.5" customHeight="1">
      <c r="A21" s="192"/>
      <c r="B21" s="186"/>
      <c r="C21" s="184" t="s">
        <v>50</v>
      </c>
      <c r="D21" s="184"/>
      <c r="E21" s="50">
        <f>INT((E8+E11)*G21)</f>
        <v>664509</v>
      </c>
      <c r="F21" s="39" t="s">
        <v>51</v>
      </c>
      <c r="G21" s="40">
        <v>0.05</v>
      </c>
      <c r="H21" s="41"/>
    </row>
    <row r="22" spans="1:8" ht="16.5" customHeight="1">
      <c r="A22" s="193"/>
      <c r="B22" s="187"/>
      <c r="C22" s="188" t="s">
        <v>32</v>
      </c>
      <c r="D22" s="188"/>
      <c r="E22" s="52">
        <f>INT(SUM(E12:E21))</f>
        <v>1084983</v>
      </c>
      <c r="F22" s="43"/>
      <c r="G22" s="44"/>
      <c r="H22" s="45"/>
    </row>
    <row r="23" spans="1:8" ht="16.5" customHeight="1">
      <c r="A23" s="179" t="s">
        <v>52</v>
      </c>
      <c r="B23" s="180"/>
      <c r="C23" s="180"/>
      <c r="D23" s="181"/>
      <c r="E23" s="53">
        <f>E8+E11+E22</f>
        <v>14375179.986903001</v>
      </c>
      <c r="F23" s="54"/>
      <c r="G23" s="55"/>
      <c r="H23" s="56"/>
    </row>
    <row r="24" spans="1:8" ht="16.5" customHeight="1">
      <c r="A24" s="179" t="s">
        <v>53</v>
      </c>
      <c r="B24" s="180"/>
      <c r="C24" s="180"/>
      <c r="D24" s="181"/>
      <c r="E24" s="53">
        <f>INT(E23*G24)</f>
        <v>862510</v>
      </c>
      <c r="F24" s="54" t="s">
        <v>54</v>
      </c>
      <c r="G24" s="55">
        <v>0.06</v>
      </c>
      <c r="H24" s="56"/>
    </row>
    <row r="25" spans="1:8" ht="16.5" customHeight="1">
      <c r="A25" s="179" t="s">
        <v>55</v>
      </c>
      <c r="B25" s="180"/>
      <c r="C25" s="180"/>
      <c r="D25" s="181"/>
      <c r="E25" s="57">
        <f>INT((((E11+E22+E24)*15%)))-3646</f>
        <v>1639038</v>
      </c>
      <c r="F25" s="54" t="s">
        <v>56</v>
      </c>
      <c r="G25" s="55">
        <v>0.15</v>
      </c>
      <c r="H25" s="58"/>
    </row>
    <row r="26" spans="1:8" ht="16.5" customHeight="1">
      <c r="A26" s="179" t="s">
        <v>21</v>
      </c>
      <c r="B26" s="180"/>
      <c r="C26" s="180"/>
      <c r="D26" s="181"/>
      <c r="E26" s="53">
        <f>내역서!F22</f>
        <v>396000</v>
      </c>
      <c r="F26" s="59"/>
      <c r="G26" s="59"/>
      <c r="H26" s="56"/>
    </row>
    <row r="27" spans="1:8" ht="16.5" customHeight="1">
      <c r="A27" s="179" t="s">
        <v>57</v>
      </c>
      <c r="B27" s="180"/>
      <c r="C27" s="180"/>
      <c r="D27" s="181"/>
      <c r="E27" s="53">
        <f>SUM(E23:E26)</f>
        <v>17272727.986903001</v>
      </c>
      <c r="F27" s="54"/>
      <c r="G27" s="55"/>
      <c r="H27" s="56"/>
    </row>
    <row r="28" spans="1:8" ht="16.5" customHeight="1">
      <c r="A28" s="179" t="s">
        <v>58</v>
      </c>
      <c r="B28" s="180"/>
      <c r="C28" s="180"/>
      <c r="D28" s="181"/>
      <c r="E28" s="53">
        <f>INT(E27*G28)</f>
        <v>1727272</v>
      </c>
      <c r="F28" s="54" t="s">
        <v>59</v>
      </c>
      <c r="G28" s="55">
        <v>0.1</v>
      </c>
      <c r="H28" s="56"/>
    </row>
    <row r="29" spans="1:8" ht="16.5" customHeight="1">
      <c r="A29" s="179" t="s">
        <v>60</v>
      </c>
      <c r="B29" s="180"/>
      <c r="C29" s="180"/>
      <c r="D29" s="181"/>
      <c r="E29" s="53">
        <f>E27+E28</f>
        <v>18999999.986903001</v>
      </c>
      <c r="F29" s="54"/>
      <c r="G29" s="55"/>
      <c r="H29" s="56"/>
    </row>
    <row r="30" spans="1:8" ht="16.5" customHeight="1">
      <c r="A30" s="179" t="s">
        <v>61</v>
      </c>
      <c r="B30" s="180"/>
      <c r="C30" s="180"/>
      <c r="D30" s="181"/>
      <c r="E30" s="60">
        <f>E29</f>
        <v>18999999.986903001</v>
      </c>
      <c r="F30" s="54"/>
      <c r="G30" s="55"/>
      <c r="H30" s="56"/>
    </row>
    <row r="32" spans="1:8">
      <c r="E32" s="61"/>
      <c r="F32" s="61"/>
    </row>
    <row r="33" spans="4:6">
      <c r="E33" s="61"/>
      <c r="F33" s="61"/>
    </row>
    <row r="34" spans="4:6">
      <c r="F34" s="61"/>
    </row>
    <row r="36" spans="4:6">
      <c r="F36" s="61"/>
    </row>
    <row r="37" spans="4:6">
      <c r="E37" s="61"/>
    </row>
    <row r="39" spans="4:6">
      <c r="E39" s="61"/>
    </row>
    <row r="40" spans="4:6">
      <c r="D40" s="61"/>
      <c r="E40" s="61"/>
      <c r="F40" s="61"/>
    </row>
    <row r="42" spans="4:6">
      <c r="F42" s="61"/>
    </row>
    <row r="44" spans="4:6">
      <c r="F44" s="61"/>
    </row>
  </sheetData>
  <mergeCells count="36">
    <mergeCell ref="A1:H1"/>
    <mergeCell ref="A3:D4"/>
    <mergeCell ref="E3:E4"/>
    <mergeCell ref="F3:G4"/>
    <mergeCell ref="H3:H4"/>
    <mergeCell ref="A2:H2"/>
    <mergeCell ref="C22:D22"/>
    <mergeCell ref="A23:D23"/>
    <mergeCell ref="A24:D24"/>
    <mergeCell ref="A5:A22"/>
    <mergeCell ref="C15:D15"/>
    <mergeCell ref="C7:D7"/>
    <mergeCell ref="C8:D8"/>
    <mergeCell ref="B9:B11"/>
    <mergeCell ref="C9:D9"/>
    <mergeCell ref="C10:D10"/>
    <mergeCell ref="C11:D11"/>
    <mergeCell ref="B5:B8"/>
    <mergeCell ref="C5:D5"/>
    <mergeCell ref="C6:D6"/>
    <mergeCell ref="A25:D25"/>
    <mergeCell ref="A30:D30"/>
    <mergeCell ref="C16:D16"/>
    <mergeCell ref="C17:D17"/>
    <mergeCell ref="C19:D19"/>
    <mergeCell ref="C20:D20"/>
    <mergeCell ref="C18:D18"/>
    <mergeCell ref="B12:B22"/>
    <mergeCell ref="C12:D12"/>
    <mergeCell ref="C13:D13"/>
    <mergeCell ref="C21:D21"/>
    <mergeCell ref="C14:D14"/>
    <mergeCell ref="A26:D26"/>
    <mergeCell ref="A27:D27"/>
    <mergeCell ref="A28:D28"/>
    <mergeCell ref="A29:D29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3"/>
  <sheetViews>
    <sheetView zoomScale="70" zoomScaleNormal="70" zoomScaleSheetLayoutView="115" workbookViewId="0">
      <pane ySplit="4" topLeftCell="A5" activePane="bottomLeft" state="frozen"/>
      <selection pane="bottomLeft" activeCell="E16" sqref="E16"/>
    </sheetView>
  </sheetViews>
  <sheetFormatPr defaultRowHeight="14.25"/>
  <cols>
    <col min="1" max="1" width="4.21875" style="31" customWidth="1"/>
    <col min="2" max="2" width="24.6640625" style="28" customWidth="1"/>
    <col min="3" max="3" width="4" style="28" customWidth="1"/>
    <col min="4" max="4" width="10" style="86" customWidth="1"/>
    <col min="5" max="5" width="12.5546875" style="32" customWidth="1"/>
    <col min="6" max="6" width="12.88671875" style="32" customWidth="1"/>
    <col min="7" max="7" width="11.44140625" style="32" customWidth="1"/>
    <col min="8" max="8" width="13.109375" style="32" customWidth="1"/>
    <col min="9" max="9" width="5" style="32" hidden="1" customWidth="1"/>
    <col min="10" max="10" width="4.6640625" style="32" hidden="1" customWidth="1"/>
    <col min="11" max="11" width="12.6640625" style="32" customWidth="1"/>
    <col min="12" max="12" width="13.6640625" style="32" customWidth="1"/>
    <col min="13" max="13" width="14.77734375" style="28" customWidth="1"/>
    <col min="14" max="16384" width="8.88671875" style="27"/>
  </cols>
  <sheetData>
    <row r="1" spans="1:13" ht="30" customHeight="1">
      <c r="A1" s="204" t="s">
        <v>0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</row>
    <row r="2" spans="1:13" ht="33.75" customHeight="1" thickBot="1">
      <c r="A2" s="216" t="str">
        <f>물량산출서!A3</f>
        <v>[공사명] 통합사무실 구축에 따른 사무실 이전 공사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</row>
    <row r="3" spans="1:13" s="28" customFormat="1" ht="24" customHeight="1">
      <c r="A3" s="205" t="s">
        <v>74</v>
      </c>
      <c r="B3" s="210" t="s">
        <v>75</v>
      </c>
      <c r="C3" s="212" t="s">
        <v>1</v>
      </c>
      <c r="D3" s="214" t="s">
        <v>2</v>
      </c>
      <c r="E3" s="207" t="s">
        <v>3</v>
      </c>
      <c r="F3" s="207"/>
      <c r="G3" s="207" t="s">
        <v>4</v>
      </c>
      <c r="H3" s="207"/>
      <c r="I3" s="207" t="s">
        <v>5</v>
      </c>
      <c r="J3" s="207"/>
      <c r="K3" s="207" t="s">
        <v>6</v>
      </c>
      <c r="L3" s="207"/>
      <c r="M3" s="208" t="s">
        <v>93</v>
      </c>
    </row>
    <row r="4" spans="1:13" s="28" customFormat="1" ht="24" customHeight="1" thickBot="1">
      <c r="A4" s="206"/>
      <c r="B4" s="211"/>
      <c r="C4" s="213"/>
      <c r="D4" s="215"/>
      <c r="E4" s="123" t="s">
        <v>7</v>
      </c>
      <c r="F4" s="123" t="s">
        <v>8</v>
      </c>
      <c r="G4" s="123" t="s">
        <v>7</v>
      </c>
      <c r="H4" s="123" t="s">
        <v>8</v>
      </c>
      <c r="I4" s="123" t="s">
        <v>7</v>
      </c>
      <c r="J4" s="123" t="s">
        <v>8</v>
      </c>
      <c r="K4" s="123" t="s">
        <v>7</v>
      </c>
      <c r="L4" s="123" t="s">
        <v>8</v>
      </c>
      <c r="M4" s="209"/>
    </row>
    <row r="5" spans="1:13" ht="24" customHeight="1">
      <c r="A5" s="116"/>
      <c r="B5" s="117" t="s">
        <v>146</v>
      </c>
      <c r="C5" s="118" t="s">
        <v>65</v>
      </c>
      <c r="D5" s="119">
        <v>96.600000000000009</v>
      </c>
      <c r="E5" s="120">
        <f>일위대가!F9</f>
        <v>692.88600000000008</v>
      </c>
      <c r="F5" s="121">
        <f t="shared" ref="F5:F22" si="0">D5*E5</f>
        <v>66932.787600000011</v>
      </c>
      <c r="G5" s="120">
        <f>일위대가!H9</f>
        <v>13857.720000000001</v>
      </c>
      <c r="H5" s="121">
        <f t="shared" ref="H5:H22" si="1">D5*G5</f>
        <v>1338655.7520000003</v>
      </c>
      <c r="I5" s="120"/>
      <c r="J5" s="120"/>
      <c r="K5" s="120">
        <f t="shared" ref="K5:K16" si="2">E5+G5</f>
        <v>14550.606000000002</v>
      </c>
      <c r="L5" s="120">
        <f t="shared" ref="L5:L22" si="3">F5+H5</f>
        <v>1405588.5396000003</v>
      </c>
      <c r="M5" s="122"/>
    </row>
    <row r="6" spans="1:13" ht="24" customHeight="1">
      <c r="A6" s="116"/>
      <c r="B6" s="117" t="str">
        <f>일위대가!A10</f>
        <v>석고보드 철거</v>
      </c>
      <c r="C6" s="118" t="s">
        <v>65</v>
      </c>
      <c r="D6" s="119">
        <f>물량산출서!F6</f>
        <v>193.20000000000002</v>
      </c>
      <c r="E6" s="120">
        <f>일위대가!F14</f>
        <v>194.80020000000002</v>
      </c>
      <c r="F6" s="121">
        <f t="shared" si="0"/>
        <v>37635.398640000007</v>
      </c>
      <c r="G6" s="120">
        <f>일위대가!H14</f>
        <v>3896.0040000000004</v>
      </c>
      <c r="H6" s="121">
        <f t="shared" si="1"/>
        <v>752707.97280000011</v>
      </c>
      <c r="I6" s="120"/>
      <c r="J6" s="120"/>
      <c r="K6" s="120">
        <f t="shared" si="2"/>
        <v>4090.8042000000005</v>
      </c>
      <c r="L6" s="120">
        <f t="shared" si="3"/>
        <v>790343.37144000013</v>
      </c>
      <c r="M6" s="122"/>
    </row>
    <row r="7" spans="1:13" ht="24" customHeight="1">
      <c r="A7" s="107"/>
      <c r="B7" s="30" t="s">
        <v>174</v>
      </c>
      <c r="C7" s="118" t="s">
        <v>65</v>
      </c>
      <c r="D7" s="85">
        <v>5.4</v>
      </c>
      <c r="E7" s="29">
        <f>일위대가!F22</f>
        <v>7820.0704999999998</v>
      </c>
      <c r="F7" s="121">
        <f t="shared" si="0"/>
        <v>42228.380700000002</v>
      </c>
      <c r="G7" s="29">
        <f>일위대가!H22</f>
        <v>63378.35</v>
      </c>
      <c r="H7" s="121">
        <f t="shared" si="1"/>
        <v>342243.09</v>
      </c>
      <c r="I7" s="29"/>
      <c r="J7" s="29"/>
      <c r="K7" s="29">
        <f t="shared" si="2"/>
        <v>71198.420499999993</v>
      </c>
      <c r="L7" s="120">
        <f t="shared" si="3"/>
        <v>384471.47070000001</v>
      </c>
      <c r="M7" s="108"/>
    </row>
    <row r="8" spans="1:13" ht="24" customHeight="1">
      <c r="A8" s="107"/>
      <c r="B8" s="30" t="str">
        <f>일위대가!A23</f>
        <v>석고보드 시공(T=12.5)</v>
      </c>
      <c r="C8" s="118" t="s">
        <v>65</v>
      </c>
      <c r="D8" s="85">
        <f>물량산출서!F8</f>
        <v>10.8</v>
      </c>
      <c r="E8" s="29">
        <f>일위대가!F29</f>
        <v>5952.59764</v>
      </c>
      <c r="F8" s="121">
        <f t="shared" si="0"/>
        <v>64288.054512000002</v>
      </c>
      <c r="G8" s="29">
        <f>일위대가!H29</f>
        <v>11226.588</v>
      </c>
      <c r="H8" s="121">
        <f t="shared" si="1"/>
        <v>121247.1504</v>
      </c>
      <c r="I8" s="29"/>
      <c r="J8" s="29"/>
      <c r="K8" s="29">
        <f t="shared" si="2"/>
        <v>17179.18564</v>
      </c>
      <c r="L8" s="120">
        <f t="shared" si="3"/>
        <v>185535.20491199999</v>
      </c>
      <c r="M8" s="108"/>
    </row>
    <row r="9" spans="1:13" ht="24" customHeight="1">
      <c r="A9" s="107"/>
      <c r="B9" s="30" t="s">
        <v>153</v>
      </c>
      <c r="C9" s="87" t="s">
        <v>65</v>
      </c>
      <c r="D9" s="85">
        <v>67.2</v>
      </c>
      <c r="E9" s="29">
        <f>일위대가!F34</f>
        <v>365.85570000000001</v>
      </c>
      <c r="F9" s="121">
        <f>D9*E9</f>
        <v>24585.503040000003</v>
      </c>
      <c r="G9" s="29">
        <f>일위대가!H34</f>
        <v>7317.1139999999996</v>
      </c>
      <c r="H9" s="121">
        <f>D9*G9</f>
        <v>491710.06079999998</v>
      </c>
      <c r="I9" s="29"/>
      <c r="J9" s="29"/>
      <c r="K9" s="29">
        <f>E9+G9</f>
        <v>7682.9696999999996</v>
      </c>
      <c r="L9" s="120">
        <f>F9+H9</f>
        <v>516295.56383999996</v>
      </c>
      <c r="M9" s="108"/>
    </row>
    <row r="10" spans="1:13" ht="24" customHeight="1">
      <c r="A10" s="107"/>
      <c r="B10" s="30" t="s">
        <v>155</v>
      </c>
      <c r="C10" s="87" t="s">
        <v>65</v>
      </c>
      <c r="D10" s="85">
        <v>67.2</v>
      </c>
      <c r="E10" s="29">
        <f>일위대가!F54</f>
        <v>19376.41</v>
      </c>
      <c r="F10" s="121">
        <f>D10*E10</f>
        <v>1302094.7520000001</v>
      </c>
      <c r="G10" s="29">
        <f>일위대가!H54</f>
        <v>34659.280000000006</v>
      </c>
      <c r="H10" s="121">
        <f>D10*G10</f>
        <v>2329103.6160000004</v>
      </c>
      <c r="I10" s="29"/>
      <c r="J10" s="29"/>
      <c r="K10" s="29">
        <f>E10+G10</f>
        <v>54035.69</v>
      </c>
      <c r="L10" s="120">
        <f>F10+H10</f>
        <v>3631198.3680000007</v>
      </c>
      <c r="M10" s="108"/>
    </row>
    <row r="11" spans="1:13" ht="24" customHeight="1">
      <c r="A11" s="107"/>
      <c r="B11" s="30" t="s">
        <v>149</v>
      </c>
      <c r="C11" s="87" t="s">
        <v>65</v>
      </c>
      <c r="D11" s="29">
        <f>물량산출서!F9</f>
        <v>20.7</v>
      </c>
      <c r="E11" s="29">
        <f>일위대가!F59</f>
        <v>285.98713000000004</v>
      </c>
      <c r="F11" s="121">
        <f t="shared" si="0"/>
        <v>5919.9335910000009</v>
      </c>
      <c r="G11" s="29">
        <f>일위대가!H59</f>
        <v>5719.7426000000005</v>
      </c>
      <c r="H11" s="121">
        <f t="shared" si="1"/>
        <v>118398.67182</v>
      </c>
      <c r="I11" s="29"/>
      <c r="J11" s="29"/>
      <c r="K11" s="29">
        <f t="shared" si="2"/>
        <v>6005.7297300000009</v>
      </c>
      <c r="L11" s="120">
        <f t="shared" si="3"/>
        <v>124318.605411</v>
      </c>
      <c r="M11" s="108"/>
    </row>
    <row r="12" spans="1:13" ht="24" customHeight="1">
      <c r="A12" s="107"/>
      <c r="B12" s="30" t="s">
        <v>151</v>
      </c>
      <c r="C12" s="87" t="s">
        <v>65</v>
      </c>
      <c r="D12" s="29">
        <f>물량산출서!F10</f>
        <v>20.7</v>
      </c>
      <c r="E12" s="29">
        <f>가격조사표!D4</f>
        <v>75000</v>
      </c>
      <c r="F12" s="121">
        <f t="shared" si="0"/>
        <v>1552500</v>
      </c>
      <c r="G12" s="29"/>
      <c r="H12" s="121">
        <f t="shared" si="1"/>
        <v>0</v>
      </c>
      <c r="I12" s="29"/>
      <c r="J12" s="29"/>
      <c r="K12" s="29">
        <v>75000</v>
      </c>
      <c r="L12" s="120">
        <f t="shared" si="3"/>
        <v>1552500</v>
      </c>
      <c r="M12" s="108"/>
    </row>
    <row r="13" spans="1:13" ht="24" customHeight="1">
      <c r="A13" s="107"/>
      <c r="B13" s="30" t="s">
        <v>157</v>
      </c>
      <c r="C13" s="87" t="s">
        <v>77</v>
      </c>
      <c r="D13" s="29">
        <v>7</v>
      </c>
      <c r="E13" s="29">
        <v>20000</v>
      </c>
      <c r="F13" s="121">
        <f t="shared" si="0"/>
        <v>140000</v>
      </c>
      <c r="G13" s="29">
        <f>일위대가!H70</f>
        <v>16062.918</v>
      </c>
      <c r="H13" s="121">
        <f t="shared" si="1"/>
        <v>112440.42599999999</v>
      </c>
      <c r="I13" s="29"/>
      <c r="J13" s="29"/>
      <c r="K13" s="29">
        <f t="shared" si="2"/>
        <v>36062.917999999998</v>
      </c>
      <c r="L13" s="120">
        <f t="shared" si="3"/>
        <v>252440.42599999998</v>
      </c>
      <c r="M13" s="108"/>
    </row>
    <row r="14" spans="1:13" ht="24" customHeight="1">
      <c r="A14" s="109"/>
      <c r="B14" s="89" t="s">
        <v>159</v>
      </c>
      <c r="C14" s="89" t="s">
        <v>77</v>
      </c>
      <c r="D14" s="29">
        <v>5</v>
      </c>
      <c r="E14" s="90">
        <f>가격조사표!D9</f>
        <v>37000</v>
      </c>
      <c r="F14" s="121">
        <f t="shared" si="0"/>
        <v>185000</v>
      </c>
      <c r="G14" s="90">
        <f>일위대가!H72</f>
        <v>61027</v>
      </c>
      <c r="H14" s="121">
        <f t="shared" si="1"/>
        <v>305135</v>
      </c>
      <c r="I14" s="90"/>
      <c r="J14" s="90"/>
      <c r="K14" s="29">
        <f t="shared" si="2"/>
        <v>98027</v>
      </c>
      <c r="L14" s="120">
        <f t="shared" si="3"/>
        <v>490135</v>
      </c>
      <c r="M14" s="110"/>
    </row>
    <row r="15" spans="1:13" ht="24" customHeight="1">
      <c r="A15" s="109"/>
      <c r="B15" s="89" t="s">
        <v>161</v>
      </c>
      <c r="C15" s="87" t="s">
        <v>77</v>
      </c>
      <c r="D15" s="29">
        <v>24</v>
      </c>
      <c r="E15" s="90">
        <v>30000</v>
      </c>
      <c r="F15" s="121">
        <f t="shared" si="0"/>
        <v>720000</v>
      </c>
      <c r="G15" s="90">
        <f>일위대가!H77</f>
        <v>40653.558000000005</v>
      </c>
      <c r="H15" s="121">
        <f t="shared" si="1"/>
        <v>975685.39200000011</v>
      </c>
      <c r="I15" s="90"/>
      <c r="J15" s="90"/>
      <c r="K15" s="29">
        <f t="shared" si="2"/>
        <v>70653.558000000005</v>
      </c>
      <c r="L15" s="120">
        <f t="shared" si="3"/>
        <v>1695685.392</v>
      </c>
      <c r="M15" s="110"/>
    </row>
    <row r="16" spans="1:13" ht="24" customHeight="1">
      <c r="A16" s="109"/>
      <c r="B16" s="89" t="s">
        <v>163</v>
      </c>
      <c r="C16" s="89" t="s">
        <v>77</v>
      </c>
      <c r="D16" s="29">
        <v>1</v>
      </c>
      <c r="E16" s="90">
        <f>일위대가!F82</f>
        <v>126399.948</v>
      </c>
      <c r="F16" s="121">
        <f t="shared" si="0"/>
        <v>126399.948</v>
      </c>
      <c r="G16" s="90">
        <f>일위대가!H82</f>
        <v>53047.399999999994</v>
      </c>
      <c r="H16" s="121">
        <f t="shared" si="1"/>
        <v>53047.399999999994</v>
      </c>
      <c r="I16" s="90"/>
      <c r="J16" s="90"/>
      <c r="K16" s="29">
        <f t="shared" si="2"/>
        <v>179447.348</v>
      </c>
      <c r="L16" s="120">
        <f t="shared" si="3"/>
        <v>179447.348</v>
      </c>
      <c r="M16" s="110"/>
    </row>
    <row r="17" spans="1:13" ht="24" customHeight="1">
      <c r="A17" s="109"/>
      <c r="B17" s="89" t="s">
        <v>165</v>
      </c>
      <c r="C17" s="89" t="s">
        <v>65</v>
      </c>
      <c r="D17" s="85">
        <v>10.8</v>
      </c>
      <c r="E17" s="90">
        <f>일위대가!F88</f>
        <v>1037.7759999999998</v>
      </c>
      <c r="F17" s="121">
        <f t="shared" si="0"/>
        <v>11207.980799999999</v>
      </c>
      <c r="G17" s="90">
        <f>일위대가!H88</f>
        <v>5583.3119999999999</v>
      </c>
      <c r="H17" s="121">
        <f t="shared" si="1"/>
        <v>60299.7696</v>
      </c>
      <c r="I17" s="90"/>
      <c r="J17" s="90"/>
      <c r="K17" s="29">
        <f>E17+G17</f>
        <v>6621.0879999999997</v>
      </c>
      <c r="L17" s="120">
        <f t="shared" si="3"/>
        <v>71507.750400000004</v>
      </c>
      <c r="M17" s="110"/>
    </row>
    <row r="18" spans="1:13" ht="24" customHeight="1">
      <c r="A18" s="109"/>
      <c r="B18" s="89" t="str">
        <f>일위대가!A63</f>
        <v>철거자재운반(인력상하차)</v>
      </c>
      <c r="C18" s="89" t="s">
        <v>177</v>
      </c>
      <c r="D18" s="85">
        <v>4.5</v>
      </c>
      <c r="E18" s="90">
        <f>일위대가!F66</f>
        <v>0</v>
      </c>
      <c r="F18" s="121">
        <f t="shared" si="0"/>
        <v>0</v>
      </c>
      <c r="G18" s="90">
        <f>일위대가!H66</f>
        <v>36580.939100000003</v>
      </c>
      <c r="H18" s="121">
        <f t="shared" si="1"/>
        <v>164614.22595000002</v>
      </c>
      <c r="I18" s="90"/>
      <c r="J18" s="90"/>
      <c r="K18" s="29">
        <f>E18+G18</f>
        <v>36580.939100000003</v>
      </c>
      <c r="L18" s="120">
        <f t="shared" si="3"/>
        <v>164614.22595000002</v>
      </c>
      <c r="M18" s="110"/>
    </row>
    <row r="19" spans="1:13" ht="24" customHeight="1">
      <c r="A19" s="109"/>
      <c r="B19" s="89" t="s">
        <v>252</v>
      </c>
      <c r="C19" s="89" t="s">
        <v>65</v>
      </c>
      <c r="D19" s="85">
        <f>물량산출서!F18</f>
        <v>11.07</v>
      </c>
      <c r="E19" s="90">
        <f>E5</f>
        <v>692.88600000000008</v>
      </c>
      <c r="F19" s="121">
        <f t="shared" si="0"/>
        <v>7670.2480200000009</v>
      </c>
      <c r="G19" s="90">
        <f>G5</f>
        <v>13857.720000000001</v>
      </c>
      <c r="H19" s="121">
        <f t="shared" si="1"/>
        <v>153404.96040000001</v>
      </c>
      <c r="I19" s="90"/>
      <c r="J19" s="90"/>
      <c r="K19" s="29">
        <f>E19+G19</f>
        <v>14550.606000000002</v>
      </c>
      <c r="L19" s="120">
        <f t="shared" si="3"/>
        <v>161075.20842000001</v>
      </c>
      <c r="M19" s="110"/>
    </row>
    <row r="20" spans="1:13" ht="24" customHeight="1">
      <c r="A20" s="109"/>
      <c r="B20" s="89" t="s">
        <v>167</v>
      </c>
      <c r="C20" s="89" t="s">
        <v>65</v>
      </c>
      <c r="D20" s="29">
        <v>175</v>
      </c>
      <c r="E20" s="90"/>
      <c r="F20" s="121">
        <f t="shared" si="0"/>
        <v>0</v>
      </c>
      <c r="G20" s="90">
        <f>일위대가!H91</f>
        <v>4994.1000000000004</v>
      </c>
      <c r="H20" s="121">
        <f t="shared" si="1"/>
        <v>873967.50000000012</v>
      </c>
      <c r="I20" s="90"/>
      <c r="J20" s="90"/>
      <c r="K20" s="29">
        <f>E20+G20</f>
        <v>4994.1000000000004</v>
      </c>
      <c r="L20" s="120">
        <f t="shared" si="3"/>
        <v>873967.50000000012</v>
      </c>
      <c r="M20" s="110"/>
    </row>
    <row r="21" spans="1:13" ht="24" customHeight="1">
      <c r="A21" s="109"/>
      <c r="B21" s="89" t="s">
        <v>256</v>
      </c>
      <c r="C21" s="89"/>
      <c r="D21" s="29"/>
      <c r="E21" s="90"/>
      <c r="F21" s="121">
        <f>SUM(F5:F20)</f>
        <v>4286462.9869029997</v>
      </c>
      <c r="G21" s="90"/>
      <c r="H21" s="121">
        <f>SUM(H5:H20)</f>
        <v>8192660.9877700014</v>
      </c>
      <c r="I21" s="90"/>
      <c r="J21" s="90"/>
      <c r="K21" s="29"/>
      <c r="L21" s="120">
        <f t="shared" si="3"/>
        <v>12479123.974673001</v>
      </c>
      <c r="M21" s="110"/>
    </row>
    <row r="22" spans="1:13" ht="24" customHeight="1">
      <c r="A22" s="109"/>
      <c r="B22" s="89" t="s">
        <v>234</v>
      </c>
      <c r="C22" s="89" t="s">
        <v>176</v>
      </c>
      <c r="D22" s="85">
        <v>4.5</v>
      </c>
      <c r="E22" s="90">
        <f>가격조사표!D7</f>
        <v>88000</v>
      </c>
      <c r="F22" s="121">
        <f t="shared" si="0"/>
        <v>396000</v>
      </c>
      <c r="G22" s="90"/>
      <c r="H22" s="121">
        <f t="shared" si="1"/>
        <v>0</v>
      </c>
      <c r="I22" s="90"/>
      <c r="J22" s="90"/>
      <c r="K22" s="29">
        <f>E22+G22</f>
        <v>88000</v>
      </c>
      <c r="L22" s="120">
        <f t="shared" si="3"/>
        <v>396000</v>
      </c>
      <c r="M22" s="110"/>
    </row>
    <row r="23" spans="1:13" ht="24" customHeight="1" thickBot="1">
      <c r="A23" s="111"/>
      <c r="B23" s="112"/>
      <c r="C23" s="112"/>
      <c r="D23" s="113"/>
      <c r="E23" s="114"/>
      <c r="F23" s="114"/>
      <c r="G23" s="114"/>
      <c r="H23" s="114"/>
      <c r="I23" s="114"/>
      <c r="J23" s="114"/>
      <c r="K23" s="114"/>
      <c r="L23" s="114"/>
      <c r="M23" s="115"/>
    </row>
  </sheetData>
  <mergeCells count="11">
    <mergeCell ref="A1:M1"/>
    <mergeCell ref="A3:A4"/>
    <mergeCell ref="G3:H3"/>
    <mergeCell ref="I3:J3"/>
    <mergeCell ref="K3:L3"/>
    <mergeCell ref="M3:M4"/>
    <mergeCell ref="B3:B4"/>
    <mergeCell ref="C3:C4"/>
    <mergeCell ref="D3:D4"/>
    <mergeCell ref="E3:F3"/>
    <mergeCell ref="A2:M2"/>
  </mergeCells>
  <phoneticPr fontId="2" type="noConversion"/>
  <printOptions horizontalCentered="1"/>
  <pageMargins left="0.47244094488188981" right="0.11811023622047245" top="0.6692913385826772" bottom="0.62992125984251968" header="0.51181102362204722" footer="0.35433070866141736"/>
  <pageSetup paperSize="9" scale="9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W100"/>
  <sheetViews>
    <sheetView zoomScale="85" zoomScaleNormal="85" zoomScaleSheetLayoutView="115" workbookViewId="0">
      <pane ySplit="4" topLeftCell="A71" activePane="bottomLeft" state="frozen"/>
      <selection pane="bottomLeft" activeCell="E79" sqref="E79"/>
    </sheetView>
  </sheetViews>
  <sheetFormatPr defaultRowHeight="13.5"/>
  <cols>
    <col min="1" max="1" width="21.6640625" style="25" customWidth="1"/>
    <col min="2" max="2" width="22.6640625" style="21" customWidth="1"/>
    <col min="3" max="3" width="6.6640625" style="25" customWidth="1"/>
    <col min="4" max="4" width="10.88671875" style="88" bestFit="1" customWidth="1"/>
    <col min="5" max="5" width="10.77734375" style="26" customWidth="1"/>
    <col min="6" max="6" width="10.77734375" style="21" customWidth="1"/>
    <col min="7" max="7" width="10.77734375" style="26" customWidth="1"/>
    <col min="8" max="8" width="12" style="21" customWidth="1"/>
    <col min="9" max="9" width="10.77734375" style="26" customWidth="1"/>
    <col min="10" max="11" width="10.77734375" style="21" customWidth="1"/>
    <col min="12" max="12" width="11.5546875" style="21" customWidth="1"/>
    <col min="13" max="13" width="14.109375" style="25" bestFit="1" customWidth="1"/>
    <col min="14" max="16384" width="8.88671875" style="21"/>
  </cols>
  <sheetData>
    <row r="1" spans="1:49" ht="30" customHeight="1">
      <c r="A1" s="219" t="s">
        <v>9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</row>
    <row r="2" spans="1:49" ht="33.75" customHeight="1">
      <c r="A2" s="221" t="str">
        <f>물량산출서!A3</f>
        <v>[공사명] 통합사무실 구축에 따른 사무실 이전 공사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</row>
    <row r="3" spans="1:49" s="24" customFormat="1" ht="24.95" customHeight="1">
      <c r="A3" s="218" t="s">
        <v>10</v>
      </c>
      <c r="B3" s="220" t="s">
        <v>11</v>
      </c>
      <c r="C3" s="218" t="s">
        <v>12</v>
      </c>
      <c r="D3" s="217" t="s">
        <v>13</v>
      </c>
      <c r="E3" s="220" t="s">
        <v>14</v>
      </c>
      <c r="F3" s="220"/>
      <c r="G3" s="220" t="s">
        <v>15</v>
      </c>
      <c r="H3" s="220"/>
      <c r="I3" s="220" t="s">
        <v>16</v>
      </c>
      <c r="J3" s="220"/>
      <c r="K3" s="220" t="s">
        <v>17</v>
      </c>
      <c r="L3" s="220"/>
      <c r="M3" s="218" t="s">
        <v>18</v>
      </c>
      <c r="N3" s="22"/>
      <c r="O3" s="22"/>
      <c r="P3" s="22"/>
      <c r="Q3" s="23"/>
      <c r="R3" s="22"/>
      <c r="S3" s="23"/>
      <c r="T3" s="22"/>
      <c r="U3" s="23"/>
      <c r="V3" s="22"/>
      <c r="W3" s="23"/>
      <c r="X3" s="22"/>
      <c r="Y3" s="22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</row>
    <row r="4" spans="1:49" s="24" customFormat="1" ht="24.95" customHeight="1">
      <c r="A4" s="218"/>
      <c r="B4" s="220"/>
      <c r="C4" s="218"/>
      <c r="D4" s="217"/>
      <c r="E4" s="84" t="s">
        <v>19</v>
      </c>
      <c r="F4" s="84" t="s">
        <v>20</v>
      </c>
      <c r="G4" s="84" t="s">
        <v>19</v>
      </c>
      <c r="H4" s="84" t="s">
        <v>20</v>
      </c>
      <c r="I4" s="84" t="s">
        <v>19</v>
      </c>
      <c r="J4" s="84" t="s">
        <v>20</v>
      </c>
      <c r="K4" s="84" t="s">
        <v>19</v>
      </c>
      <c r="L4" s="84" t="s">
        <v>20</v>
      </c>
      <c r="M4" s="218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</row>
    <row r="5" spans="1:49" s="139" customFormat="1" ht="24.95" customHeight="1">
      <c r="A5" s="145" t="s">
        <v>115</v>
      </c>
      <c r="B5" s="146" t="s">
        <v>116</v>
      </c>
      <c r="C5" s="146" t="s">
        <v>76</v>
      </c>
      <c r="D5" s="147"/>
      <c r="E5" s="147"/>
      <c r="F5" s="137"/>
      <c r="G5" s="147"/>
      <c r="H5" s="137"/>
      <c r="I5" s="147"/>
      <c r="J5" s="147"/>
      <c r="K5" s="137"/>
      <c r="L5" s="137">
        <f t="shared" ref="K5:L9" si="0">F5+H5+J5</f>
        <v>0</v>
      </c>
      <c r="M5" s="138"/>
    </row>
    <row r="6" spans="1:49" s="139" customFormat="1" ht="24.95" customHeight="1">
      <c r="A6" s="146" t="s">
        <v>111</v>
      </c>
      <c r="B6" s="146"/>
      <c r="C6" s="146" t="s">
        <v>78</v>
      </c>
      <c r="D6" s="147">
        <v>6.8000000000000005E-2</v>
      </c>
      <c r="E6" s="147"/>
      <c r="F6" s="137"/>
      <c r="G6" s="148">
        <v>153849</v>
      </c>
      <c r="H6" s="137">
        <f>D6*G6</f>
        <v>10461.732</v>
      </c>
      <c r="I6" s="147"/>
      <c r="J6" s="147"/>
      <c r="K6" s="137">
        <f t="shared" si="0"/>
        <v>153849</v>
      </c>
      <c r="L6" s="137">
        <f t="shared" si="0"/>
        <v>10461.732</v>
      </c>
      <c r="M6" s="138"/>
    </row>
    <row r="7" spans="1:49" s="139" customFormat="1" ht="24.95" customHeight="1">
      <c r="A7" s="146" t="s">
        <v>244</v>
      </c>
      <c r="B7" s="146"/>
      <c r="C7" s="146" t="s">
        <v>78</v>
      </c>
      <c r="D7" s="147">
        <v>3.4000000000000002E-2</v>
      </c>
      <c r="E7" s="147"/>
      <c r="F7" s="137"/>
      <c r="G7" s="148">
        <v>99882</v>
      </c>
      <c r="H7" s="137">
        <f>D7*G7</f>
        <v>3395.9880000000003</v>
      </c>
      <c r="I7" s="147"/>
      <c r="J7" s="147"/>
      <c r="K7" s="137">
        <f t="shared" si="0"/>
        <v>99882</v>
      </c>
      <c r="L7" s="137">
        <f t="shared" si="0"/>
        <v>3395.9880000000003</v>
      </c>
      <c r="M7" s="138"/>
    </row>
    <row r="8" spans="1:49" s="139" customFormat="1" ht="24.95" customHeight="1">
      <c r="A8" s="146" t="s">
        <v>117</v>
      </c>
      <c r="B8" s="146" t="s">
        <v>102</v>
      </c>
      <c r="C8" s="146" t="s">
        <v>79</v>
      </c>
      <c r="D8" s="147">
        <v>5</v>
      </c>
      <c r="E8" s="147"/>
      <c r="F8" s="137">
        <f>H9*0.05</f>
        <v>692.88600000000008</v>
      </c>
      <c r="G8" s="147"/>
      <c r="H8" s="137"/>
      <c r="I8" s="147"/>
      <c r="J8" s="147"/>
      <c r="K8" s="137"/>
      <c r="L8" s="137">
        <f t="shared" si="0"/>
        <v>692.88600000000008</v>
      </c>
      <c r="M8" s="138"/>
    </row>
    <row r="9" spans="1:49" s="139" customFormat="1" ht="24.95" customHeight="1">
      <c r="A9" s="146" t="s">
        <v>6</v>
      </c>
      <c r="B9" s="146"/>
      <c r="C9" s="146"/>
      <c r="D9" s="147">
        <v>0</v>
      </c>
      <c r="E9" s="147"/>
      <c r="F9" s="137">
        <f>SUM(F5:F8)</f>
        <v>692.88600000000008</v>
      </c>
      <c r="G9" s="147"/>
      <c r="H9" s="137">
        <f>SUM(H5:H8)</f>
        <v>13857.720000000001</v>
      </c>
      <c r="I9" s="147"/>
      <c r="J9" s="147"/>
      <c r="K9" s="137"/>
      <c r="L9" s="137">
        <f t="shared" si="0"/>
        <v>14550.606000000002</v>
      </c>
      <c r="M9" s="138"/>
    </row>
    <row r="10" spans="1:49" s="139" customFormat="1" ht="24.95" customHeight="1">
      <c r="A10" s="145" t="s">
        <v>121</v>
      </c>
      <c r="B10" s="146" t="s">
        <v>122</v>
      </c>
      <c r="C10" s="146" t="s">
        <v>76</v>
      </c>
      <c r="D10" s="147">
        <v>0</v>
      </c>
      <c r="E10" s="147"/>
      <c r="F10" s="137"/>
      <c r="G10" s="147"/>
      <c r="H10" s="137"/>
      <c r="I10" s="147"/>
      <c r="J10" s="147"/>
      <c r="K10" s="137"/>
      <c r="L10" s="137"/>
      <c r="M10" s="138"/>
    </row>
    <row r="11" spans="1:49" s="139" customFormat="1" ht="24.95" customHeight="1">
      <c r="A11" s="146" t="s">
        <v>94</v>
      </c>
      <c r="B11" s="146"/>
      <c r="C11" s="146" t="s">
        <v>78</v>
      </c>
      <c r="D11" s="147">
        <v>2.4E-2</v>
      </c>
      <c r="E11" s="147"/>
      <c r="F11" s="137"/>
      <c r="G11" s="148">
        <v>120716</v>
      </c>
      <c r="H11" s="137">
        <f>D11*G11</f>
        <v>2897.1840000000002</v>
      </c>
      <c r="I11" s="147"/>
      <c r="J11" s="147"/>
      <c r="K11" s="137">
        <f>E11+G11+I11</f>
        <v>120716</v>
      </c>
      <c r="L11" s="137">
        <f>F11+H11+J11</f>
        <v>2897.1840000000002</v>
      </c>
      <c r="M11" s="138"/>
    </row>
    <row r="12" spans="1:49" s="139" customFormat="1" ht="24.95" customHeight="1">
      <c r="A12" s="146" t="s">
        <v>244</v>
      </c>
      <c r="B12" s="146"/>
      <c r="C12" s="146" t="s">
        <v>78</v>
      </c>
      <c r="D12" s="147">
        <v>0.01</v>
      </c>
      <c r="E12" s="147"/>
      <c r="F12" s="137"/>
      <c r="G12" s="148">
        <v>99882</v>
      </c>
      <c r="H12" s="137">
        <f>D12*G12</f>
        <v>998.82</v>
      </c>
      <c r="I12" s="147"/>
      <c r="J12" s="147"/>
      <c r="K12" s="137">
        <f>E12+G12+I12</f>
        <v>99882</v>
      </c>
      <c r="L12" s="137">
        <f>F12+H12+J12</f>
        <v>998.82</v>
      </c>
      <c r="M12" s="138"/>
    </row>
    <row r="13" spans="1:49" s="139" customFormat="1" ht="24.95" customHeight="1">
      <c r="A13" s="146" t="s">
        <v>117</v>
      </c>
      <c r="B13" s="146" t="s">
        <v>102</v>
      </c>
      <c r="C13" s="146" t="s">
        <v>79</v>
      </c>
      <c r="D13" s="147">
        <v>5</v>
      </c>
      <c r="E13" s="147"/>
      <c r="F13" s="137">
        <f>H14*0.05</f>
        <v>194.80020000000002</v>
      </c>
      <c r="G13" s="147"/>
      <c r="H13" s="137"/>
      <c r="I13" s="147"/>
      <c r="J13" s="147"/>
      <c r="K13" s="137"/>
      <c r="L13" s="137">
        <f>F13+H13+J13</f>
        <v>194.80020000000002</v>
      </c>
      <c r="M13" s="138"/>
    </row>
    <row r="14" spans="1:49" s="139" customFormat="1" ht="24.95" customHeight="1">
      <c r="A14" s="146" t="s">
        <v>6</v>
      </c>
      <c r="B14" s="146"/>
      <c r="C14" s="146"/>
      <c r="D14" s="147"/>
      <c r="E14" s="147"/>
      <c r="F14" s="137">
        <f>SUM(F10:F13)</f>
        <v>194.80020000000002</v>
      </c>
      <c r="G14" s="147"/>
      <c r="H14" s="137">
        <f>SUM(H10:H13)</f>
        <v>3896.0040000000004</v>
      </c>
      <c r="I14" s="147"/>
      <c r="J14" s="147"/>
      <c r="K14" s="137"/>
      <c r="L14" s="137">
        <f>F14+H14+J14</f>
        <v>4090.8042000000005</v>
      </c>
      <c r="M14" s="138"/>
    </row>
    <row r="15" spans="1:49" s="139" customFormat="1" ht="24.95" customHeight="1">
      <c r="A15" s="145" t="s">
        <v>133</v>
      </c>
      <c r="B15" s="146" t="s">
        <v>134</v>
      </c>
      <c r="C15" s="146" t="s">
        <v>76</v>
      </c>
      <c r="D15" s="147"/>
      <c r="E15" s="147"/>
      <c r="F15" s="137"/>
      <c r="G15" s="147"/>
      <c r="H15" s="137"/>
      <c r="I15" s="147"/>
      <c r="J15" s="147"/>
      <c r="K15" s="137"/>
      <c r="L15" s="137"/>
      <c r="M15" s="138"/>
    </row>
    <row r="16" spans="1:49" s="139" customFormat="1" ht="24.95" customHeight="1">
      <c r="A16" s="146" t="s">
        <v>135</v>
      </c>
      <c r="B16" s="146" t="s">
        <v>136</v>
      </c>
      <c r="C16" s="146" t="s">
        <v>109</v>
      </c>
      <c r="D16" s="147">
        <v>2.89</v>
      </c>
      <c r="E16" s="148">
        <v>2048</v>
      </c>
      <c r="F16" s="137">
        <f>D16*E16</f>
        <v>5918.72</v>
      </c>
      <c r="G16" s="147"/>
      <c r="H16" s="137"/>
      <c r="I16" s="147"/>
      <c r="J16" s="147"/>
      <c r="K16" s="137">
        <f t="shared" ref="K16:L19" si="1">E16+G16+I16</f>
        <v>2048</v>
      </c>
      <c r="L16" s="137">
        <f t="shared" si="1"/>
        <v>5918.72</v>
      </c>
      <c r="M16" s="138"/>
    </row>
    <row r="17" spans="1:13" s="139" customFormat="1" ht="24.95" customHeight="1">
      <c r="A17" s="146" t="s">
        <v>110</v>
      </c>
      <c r="B17" s="146"/>
      <c r="C17" s="146" t="s">
        <v>78</v>
      </c>
      <c r="D17" s="147">
        <v>0.2</v>
      </c>
      <c r="E17" s="147"/>
      <c r="F17" s="137"/>
      <c r="G17" s="148">
        <v>151564</v>
      </c>
      <c r="H17" s="137">
        <f>D17*G17</f>
        <v>30312.800000000003</v>
      </c>
      <c r="I17" s="147"/>
      <c r="J17" s="147"/>
      <c r="K17" s="137">
        <f t="shared" si="1"/>
        <v>151564</v>
      </c>
      <c r="L17" s="137">
        <f t="shared" si="1"/>
        <v>30312.800000000003</v>
      </c>
      <c r="M17" s="138"/>
    </row>
    <row r="18" spans="1:13" s="139" customFormat="1" ht="24.95" customHeight="1">
      <c r="A18" s="146" t="s">
        <v>81</v>
      </c>
      <c r="B18" s="146"/>
      <c r="C18" s="146" t="s">
        <v>78</v>
      </c>
      <c r="D18" s="147">
        <v>0.1</v>
      </c>
      <c r="E18" s="147"/>
      <c r="F18" s="137"/>
      <c r="G18" s="148">
        <v>99882</v>
      </c>
      <c r="H18" s="137">
        <f>D18*G18</f>
        <v>9988.2000000000007</v>
      </c>
      <c r="I18" s="147"/>
      <c r="J18" s="147"/>
      <c r="K18" s="137">
        <f t="shared" si="1"/>
        <v>99882</v>
      </c>
      <c r="L18" s="137">
        <f t="shared" si="1"/>
        <v>9988.2000000000007</v>
      </c>
      <c r="M18" s="138"/>
    </row>
    <row r="19" spans="1:13" s="139" customFormat="1" ht="24.95" customHeight="1">
      <c r="A19" s="146" t="s">
        <v>111</v>
      </c>
      <c r="B19" s="146"/>
      <c r="C19" s="146" t="s">
        <v>78</v>
      </c>
      <c r="D19" s="147">
        <v>0.15</v>
      </c>
      <c r="E19" s="147"/>
      <c r="F19" s="137"/>
      <c r="G19" s="148">
        <v>153849</v>
      </c>
      <c r="H19" s="137">
        <f>D19*G19</f>
        <v>23077.35</v>
      </c>
      <c r="I19" s="147"/>
      <c r="J19" s="147"/>
      <c r="K19" s="137">
        <f t="shared" si="1"/>
        <v>153849</v>
      </c>
      <c r="L19" s="137">
        <f t="shared" si="1"/>
        <v>23077.35</v>
      </c>
      <c r="M19" s="138"/>
    </row>
    <row r="20" spans="1:13" s="139" customFormat="1" ht="24.95" customHeight="1">
      <c r="A20" s="146" t="s">
        <v>112</v>
      </c>
      <c r="B20" s="146" t="s">
        <v>102</v>
      </c>
      <c r="C20" s="146" t="s">
        <v>79</v>
      </c>
      <c r="D20" s="147">
        <v>3</v>
      </c>
      <c r="E20" s="147"/>
      <c r="F20" s="137"/>
      <c r="G20" s="147"/>
      <c r="H20" s="137"/>
      <c r="I20" s="147"/>
      <c r="J20" s="147"/>
      <c r="K20" s="137"/>
      <c r="L20" s="137"/>
      <c r="M20" s="138"/>
    </row>
    <row r="21" spans="1:13" s="139" customFormat="1" ht="24.95" customHeight="1">
      <c r="A21" s="146" t="s">
        <v>101</v>
      </c>
      <c r="B21" s="146" t="s">
        <v>102</v>
      </c>
      <c r="C21" s="146" t="s">
        <v>79</v>
      </c>
      <c r="D21" s="147">
        <v>3</v>
      </c>
      <c r="E21" s="147"/>
      <c r="F21" s="137">
        <f>H22*0.03</f>
        <v>1901.3504999999998</v>
      </c>
      <c r="G21" s="147"/>
      <c r="H21" s="137"/>
      <c r="I21" s="147"/>
      <c r="J21" s="147"/>
      <c r="K21" s="137"/>
      <c r="L21" s="137">
        <f>F21+H21+J21</f>
        <v>1901.3504999999998</v>
      </c>
      <c r="M21" s="138"/>
    </row>
    <row r="22" spans="1:13" s="139" customFormat="1" ht="24.95" customHeight="1">
      <c r="A22" s="146" t="s">
        <v>6</v>
      </c>
      <c r="B22" s="146"/>
      <c r="C22" s="146"/>
      <c r="D22" s="147"/>
      <c r="E22" s="147"/>
      <c r="F22" s="137">
        <f>SUM(F15:F21)</f>
        <v>7820.0704999999998</v>
      </c>
      <c r="G22" s="147"/>
      <c r="H22" s="137">
        <f>SUM(H15:H21)</f>
        <v>63378.35</v>
      </c>
      <c r="I22" s="147"/>
      <c r="J22" s="147"/>
      <c r="K22" s="137"/>
      <c r="L22" s="137">
        <f>F22+H22+J22</f>
        <v>71198.420499999993</v>
      </c>
      <c r="M22" s="138"/>
    </row>
    <row r="23" spans="1:13" s="139" customFormat="1" ht="24.95" customHeight="1">
      <c r="A23" s="145" t="s">
        <v>120</v>
      </c>
      <c r="B23" s="146" t="s">
        <v>103</v>
      </c>
      <c r="C23" s="146" t="s">
        <v>76</v>
      </c>
      <c r="D23" s="147"/>
      <c r="E23" s="147"/>
      <c r="F23" s="137"/>
      <c r="G23" s="147"/>
      <c r="H23" s="137"/>
      <c r="I23" s="147"/>
      <c r="J23" s="147"/>
      <c r="K23" s="137"/>
      <c r="L23" s="137"/>
      <c r="M23" s="138"/>
    </row>
    <row r="24" spans="1:13" s="139" customFormat="1" ht="24.95" customHeight="1">
      <c r="A24" s="146" t="s">
        <v>104</v>
      </c>
      <c r="B24" s="146" t="s">
        <v>105</v>
      </c>
      <c r="C24" s="146" t="s">
        <v>76</v>
      </c>
      <c r="D24" s="147">
        <v>2.2000000000000002</v>
      </c>
      <c r="E24" s="148">
        <v>1944</v>
      </c>
      <c r="F24" s="137">
        <f>D24*E24</f>
        <v>4276.8</v>
      </c>
      <c r="G24" s="147"/>
      <c r="H24" s="137"/>
      <c r="I24" s="147"/>
      <c r="J24" s="147"/>
      <c r="K24" s="137">
        <f>E24+G24+I24</f>
        <v>1944</v>
      </c>
      <c r="L24" s="137">
        <f t="shared" ref="L24:L29" si="2">F24+H24+J24</f>
        <v>4276.8</v>
      </c>
      <c r="M24" s="138"/>
    </row>
    <row r="25" spans="1:13" s="139" customFormat="1" ht="24.95" customHeight="1">
      <c r="A25" s="146" t="s">
        <v>106</v>
      </c>
      <c r="B25" s="146" t="s">
        <v>107</v>
      </c>
      <c r="C25" s="146" t="s">
        <v>66</v>
      </c>
      <c r="D25" s="147">
        <v>7.0000000000000007E-2</v>
      </c>
      <c r="E25" s="148">
        <v>14500</v>
      </c>
      <c r="F25" s="137">
        <f>D25*E25</f>
        <v>1015.0000000000001</v>
      </c>
      <c r="G25" s="147"/>
      <c r="H25" s="137"/>
      <c r="I25" s="147"/>
      <c r="J25" s="147"/>
      <c r="K25" s="137">
        <f>E25+G25+I25</f>
        <v>14500</v>
      </c>
      <c r="L25" s="137">
        <f t="shared" si="2"/>
        <v>1015.0000000000001</v>
      </c>
      <c r="M25" s="138"/>
    </row>
    <row r="26" spans="1:13" s="139" customFormat="1" ht="24.95" customHeight="1">
      <c r="A26" s="146" t="s">
        <v>98</v>
      </c>
      <c r="B26" s="146"/>
      <c r="C26" s="146" t="s">
        <v>80</v>
      </c>
      <c r="D26" s="147">
        <v>0.27</v>
      </c>
      <c r="E26" s="148">
        <v>1200</v>
      </c>
      <c r="F26" s="137">
        <f>D26*E26</f>
        <v>324</v>
      </c>
      <c r="G26" s="147"/>
      <c r="H26" s="137"/>
      <c r="I26" s="147"/>
      <c r="J26" s="147"/>
      <c r="K26" s="137">
        <f>E26+G26+I26</f>
        <v>1200</v>
      </c>
      <c r="L26" s="137">
        <f t="shared" si="2"/>
        <v>324</v>
      </c>
      <c r="M26" s="138"/>
    </row>
    <row r="27" spans="1:13" s="139" customFormat="1" ht="24.95" customHeight="1">
      <c r="A27" s="146" t="s">
        <v>94</v>
      </c>
      <c r="B27" s="146"/>
      <c r="C27" s="146" t="s">
        <v>78</v>
      </c>
      <c r="D27" s="147">
        <v>9.2999999999999999E-2</v>
      </c>
      <c r="E27" s="147"/>
      <c r="F27" s="137"/>
      <c r="G27" s="148">
        <v>120716</v>
      </c>
      <c r="H27" s="137">
        <f>D27*G27</f>
        <v>11226.588</v>
      </c>
      <c r="I27" s="147"/>
      <c r="J27" s="147"/>
      <c r="K27" s="137">
        <f>E27+G27+I27</f>
        <v>120716</v>
      </c>
      <c r="L27" s="137">
        <f t="shared" si="2"/>
        <v>11226.588</v>
      </c>
      <c r="M27" s="138"/>
    </row>
    <row r="28" spans="1:13" s="139" customFormat="1" ht="24.95" customHeight="1">
      <c r="A28" s="146" t="s">
        <v>101</v>
      </c>
      <c r="B28" s="146" t="s">
        <v>108</v>
      </c>
      <c r="C28" s="146" t="s">
        <v>79</v>
      </c>
      <c r="D28" s="147">
        <v>3</v>
      </c>
      <c r="E28" s="147"/>
      <c r="F28" s="137">
        <f>H29*0.03</f>
        <v>336.79764</v>
      </c>
      <c r="G28" s="147">
        <v>0</v>
      </c>
      <c r="H28" s="137">
        <f>D28*G28</f>
        <v>0</v>
      </c>
      <c r="I28" s="147"/>
      <c r="J28" s="147"/>
      <c r="K28" s="137"/>
      <c r="L28" s="137">
        <f t="shared" si="2"/>
        <v>336.79764</v>
      </c>
      <c r="M28" s="138"/>
    </row>
    <row r="29" spans="1:13" s="139" customFormat="1" ht="24.95" customHeight="1">
      <c r="A29" s="146" t="s">
        <v>6</v>
      </c>
      <c r="B29" s="146"/>
      <c r="C29" s="146"/>
      <c r="D29" s="147"/>
      <c r="E29" s="147"/>
      <c r="F29" s="137">
        <f>SUM(F23:F28)</f>
        <v>5952.59764</v>
      </c>
      <c r="G29" s="147">
        <v>0</v>
      </c>
      <c r="H29" s="137">
        <f>SUM(H23:H28)</f>
        <v>11226.588</v>
      </c>
      <c r="I29" s="147"/>
      <c r="J29" s="147"/>
      <c r="K29" s="137"/>
      <c r="L29" s="137">
        <f t="shared" si="2"/>
        <v>17179.18564</v>
      </c>
      <c r="M29" s="138"/>
    </row>
    <row r="30" spans="1:13" s="139" customFormat="1" ht="24.95" customHeight="1">
      <c r="A30" s="145" t="s">
        <v>118</v>
      </c>
      <c r="B30" s="146" t="s">
        <v>119</v>
      </c>
      <c r="C30" s="146" t="s">
        <v>76</v>
      </c>
      <c r="D30" s="147"/>
      <c r="E30" s="147"/>
      <c r="F30" s="137"/>
      <c r="G30" s="147">
        <v>0</v>
      </c>
      <c r="H30" s="137"/>
      <c r="I30" s="147"/>
      <c r="J30" s="147"/>
      <c r="K30" s="137"/>
      <c r="L30" s="137"/>
      <c r="M30" s="138"/>
    </row>
    <row r="31" spans="1:13" s="139" customFormat="1" ht="24.95" customHeight="1">
      <c r="A31" s="146" t="s">
        <v>94</v>
      </c>
      <c r="B31" s="146"/>
      <c r="C31" s="146" t="s">
        <v>78</v>
      </c>
      <c r="D31" s="147">
        <v>0.03</v>
      </c>
      <c r="E31" s="147"/>
      <c r="F31" s="137"/>
      <c r="G31" s="148">
        <v>120716</v>
      </c>
      <c r="H31" s="137">
        <f>D31*G31</f>
        <v>3621.48</v>
      </c>
      <c r="I31" s="147"/>
      <c r="J31" s="147"/>
      <c r="K31" s="137">
        <f>E31+G31+I31</f>
        <v>120716</v>
      </c>
      <c r="L31" s="137">
        <f>F31+H31+J31</f>
        <v>3621.48</v>
      </c>
      <c r="M31" s="138"/>
    </row>
    <row r="32" spans="1:13" s="139" customFormat="1" ht="24.95" customHeight="1">
      <c r="A32" s="146" t="s">
        <v>244</v>
      </c>
      <c r="B32" s="146"/>
      <c r="C32" s="146" t="s">
        <v>78</v>
      </c>
      <c r="D32" s="147">
        <v>3.6999999999999998E-2</v>
      </c>
      <c r="E32" s="147"/>
      <c r="F32" s="137"/>
      <c r="G32" s="148">
        <v>99882</v>
      </c>
      <c r="H32" s="137">
        <f>D32*G32</f>
        <v>3695.634</v>
      </c>
      <c r="I32" s="147"/>
      <c r="J32" s="147"/>
      <c r="K32" s="137">
        <f>E32+G32+I32</f>
        <v>99882</v>
      </c>
      <c r="L32" s="137">
        <f>F32+H32+J32</f>
        <v>3695.634</v>
      </c>
      <c r="M32" s="138"/>
    </row>
    <row r="33" spans="1:13" s="139" customFormat="1" ht="24.95" customHeight="1">
      <c r="A33" s="146" t="s">
        <v>117</v>
      </c>
      <c r="B33" s="146" t="s">
        <v>102</v>
      </c>
      <c r="C33" s="146" t="s">
        <v>79</v>
      </c>
      <c r="D33" s="147">
        <v>5</v>
      </c>
      <c r="E33" s="147"/>
      <c r="F33" s="137">
        <f>H34*0.05</f>
        <v>365.85570000000001</v>
      </c>
      <c r="G33" s="147">
        <v>0</v>
      </c>
      <c r="H33" s="137"/>
      <c r="I33" s="147"/>
      <c r="J33" s="147"/>
      <c r="K33" s="137"/>
      <c r="L33" s="137">
        <f>F33+H33+J33</f>
        <v>365.85570000000001</v>
      </c>
      <c r="M33" s="138"/>
    </row>
    <row r="34" spans="1:13" s="139" customFormat="1" ht="24.95" customHeight="1">
      <c r="A34" s="146" t="s">
        <v>6</v>
      </c>
      <c r="B34" s="146"/>
      <c r="C34" s="146"/>
      <c r="D34" s="147">
        <v>0</v>
      </c>
      <c r="E34" s="147"/>
      <c r="F34" s="137">
        <f>SUM(F30:F33)</f>
        <v>365.85570000000001</v>
      </c>
      <c r="G34" s="147">
        <v>0</v>
      </c>
      <c r="H34" s="137">
        <f>SUM(H30:H33)</f>
        <v>7317.1139999999996</v>
      </c>
      <c r="I34" s="147"/>
      <c r="J34" s="147"/>
      <c r="K34" s="137"/>
      <c r="L34" s="137">
        <f>F34+H34+J34</f>
        <v>7682.9696999999996</v>
      </c>
      <c r="M34" s="138"/>
    </row>
    <row r="35" spans="1:13" s="139" customFormat="1" ht="24.95" customHeight="1">
      <c r="A35" s="145" t="s">
        <v>123</v>
      </c>
      <c r="B35" s="146" t="s">
        <v>124</v>
      </c>
      <c r="C35" s="146" t="s">
        <v>76</v>
      </c>
      <c r="D35" s="147">
        <v>0</v>
      </c>
      <c r="E35" s="147"/>
      <c r="F35" s="137"/>
      <c r="G35" s="147">
        <v>0</v>
      </c>
      <c r="H35" s="137"/>
      <c r="I35" s="147"/>
      <c r="J35" s="147"/>
      <c r="K35" s="137"/>
      <c r="L35" s="137"/>
      <c r="M35" s="138"/>
    </row>
    <row r="36" spans="1:13" s="139" customFormat="1" ht="24.95" customHeight="1">
      <c r="A36" s="146" t="s">
        <v>99</v>
      </c>
      <c r="B36" s="146"/>
      <c r="C36" s="146" t="s">
        <v>78</v>
      </c>
      <c r="D36" s="147">
        <v>1.4999999999999999E-2</v>
      </c>
      <c r="E36" s="147"/>
      <c r="F36" s="137"/>
      <c r="G36" s="148">
        <v>158297</v>
      </c>
      <c r="H36" s="137">
        <f>D36*G36</f>
        <v>2374.4549999999999</v>
      </c>
      <c r="I36" s="147"/>
      <c r="J36" s="147"/>
      <c r="K36" s="137">
        <f>E36+G36+I36</f>
        <v>158297</v>
      </c>
      <c r="L36" s="137">
        <f>F36+H36+J36</f>
        <v>2374.4549999999999</v>
      </c>
      <c r="M36" s="138"/>
    </row>
    <row r="37" spans="1:13" s="139" customFormat="1" ht="24.95" customHeight="1">
      <c r="A37" s="146" t="s">
        <v>81</v>
      </c>
      <c r="B37" s="146"/>
      <c r="C37" s="146" t="s">
        <v>78</v>
      </c>
      <c r="D37" s="147">
        <v>0.03</v>
      </c>
      <c r="E37" s="147"/>
      <c r="F37" s="137"/>
      <c r="G37" s="148">
        <v>99882</v>
      </c>
      <c r="H37" s="137">
        <f>D37*G37</f>
        <v>2996.46</v>
      </c>
      <c r="I37" s="147"/>
      <c r="J37" s="147"/>
      <c r="K37" s="137">
        <f>E37+G37+I37</f>
        <v>99882</v>
      </c>
      <c r="L37" s="137">
        <f>F37+H37+J37</f>
        <v>2996.46</v>
      </c>
      <c r="M37" s="138"/>
    </row>
    <row r="38" spans="1:13" s="139" customFormat="1" ht="24.95" customHeight="1">
      <c r="A38" s="146" t="s">
        <v>6</v>
      </c>
      <c r="B38" s="146"/>
      <c r="C38" s="146"/>
      <c r="D38" s="147">
        <v>0</v>
      </c>
      <c r="E38" s="147"/>
      <c r="F38" s="137"/>
      <c r="G38" s="147">
        <v>0</v>
      </c>
      <c r="H38" s="137">
        <f>SUM(H35:H37)</f>
        <v>5370.915</v>
      </c>
      <c r="I38" s="147"/>
      <c r="J38" s="147"/>
      <c r="K38" s="137"/>
      <c r="L38" s="137">
        <f>F38+H38+J38</f>
        <v>5370.915</v>
      </c>
      <c r="M38" s="138"/>
    </row>
    <row r="39" spans="1:13" s="139" customFormat="1" ht="24.95" customHeight="1">
      <c r="A39" s="149" t="s">
        <v>182</v>
      </c>
      <c r="B39" s="140" t="s">
        <v>183</v>
      </c>
      <c r="C39" s="138" t="s">
        <v>76</v>
      </c>
      <c r="D39" s="141"/>
      <c r="E39" s="142"/>
      <c r="F39" s="137"/>
      <c r="G39" s="142"/>
      <c r="H39" s="137"/>
      <c r="I39" s="142"/>
      <c r="J39" s="140"/>
      <c r="K39" s="137"/>
      <c r="L39" s="137"/>
      <c r="M39" s="138"/>
    </row>
    <row r="40" spans="1:13" s="139" customFormat="1" ht="24.95" customHeight="1">
      <c r="A40" s="138" t="s">
        <v>219</v>
      </c>
      <c r="B40" s="140" t="s">
        <v>215</v>
      </c>
      <c r="C40" s="138" t="s">
        <v>76</v>
      </c>
      <c r="D40" s="143">
        <v>1</v>
      </c>
      <c r="E40" s="142">
        <f>가격조사표!D6</f>
        <v>10900</v>
      </c>
      <c r="F40" s="137">
        <f t="shared" ref="F40:F50" si="3">D40*E40</f>
        <v>10900</v>
      </c>
      <c r="G40" s="142"/>
      <c r="H40" s="137"/>
      <c r="I40" s="142"/>
      <c r="J40" s="140"/>
      <c r="K40" s="137">
        <f t="shared" ref="K40:K52" si="4">E40+G40+I40</f>
        <v>10900</v>
      </c>
      <c r="L40" s="137">
        <f t="shared" ref="L40:L52" si="5">F40+H40+J40</f>
        <v>10900</v>
      </c>
      <c r="M40" s="138"/>
    </row>
    <row r="41" spans="1:13" s="139" customFormat="1" ht="24.95" customHeight="1">
      <c r="A41" s="138" t="s">
        <v>184</v>
      </c>
      <c r="B41" s="140" t="s">
        <v>185</v>
      </c>
      <c r="C41" s="138" t="s">
        <v>77</v>
      </c>
      <c r="D41" s="144">
        <v>1.3620000000000001</v>
      </c>
      <c r="E41" s="142">
        <v>300</v>
      </c>
      <c r="F41" s="137">
        <f t="shared" si="3"/>
        <v>408.6</v>
      </c>
      <c r="G41" s="142"/>
      <c r="H41" s="137"/>
      <c r="I41" s="142"/>
      <c r="J41" s="140"/>
      <c r="K41" s="137">
        <f t="shared" si="4"/>
        <v>300</v>
      </c>
      <c r="L41" s="137">
        <f t="shared" si="5"/>
        <v>408.6</v>
      </c>
      <c r="M41" s="138"/>
    </row>
    <row r="42" spans="1:13" s="139" customFormat="1" ht="24.95" customHeight="1">
      <c r="A42" s="138" t="s">
        <v>186</v>
      </c>
      <c r="B42" s="140" t="s">
        <v>187</v>
      </c>
      <c r="C42" s="138" t="s">
        <v>77</v>
      </c>
      <c r="D42" s="144">
        <v>1.3620000000000001</v>
      </c>
      <c r="E42" s="142">
        <v>878</v>
      </c>
      <c r="F42" s="137">
        <f t="shared" si="3"/>
        <v>1195.836</v>
      </c>
      <c r="G42" s="142"/>
      <c r="H42" s="137"/>
      <c r="I42" s="142"/>
      <c r="J42" s="140"/>
      <c r="K42" s="137">
        <f t="shared" si="4"/>
        <v>878</v>
      </c>
      <c r="L42" s="137">
        <f t="shared" si="5"/>
        <v>1195.836</v>
      </c>
      <c r="M42" s="138"/>
    </row>
    <row r="43" spans="1:13" s="139" customFormat="1" ht="24.95" customHeight="1">
      <c r="A43" s="138" t="s">
        <v>188</v>
      </c>
      <c r="B43" s="140" t="s">
        <v>189</v>
      </c>
      <c r="C43" s="138" t="s">
        <v>109</v>
      </c>
      <c r="D43" s="144">
        <v>1.222</v>
      </c>
      <c r="E43" s="142">
        <v>1250</v>
      </c>
      <c r="F43" s="137">
        <f t="shared" si="3"/>
        <v>1527.5</v>
      </c>
      <c r="G43" s="142"/>
      <c r="H43" s="137"/>
      <c r="I43" s="142"/>
      <c r="J43" s="140"/>
      <c r="K43" s="137">
        <f t="shared" si="4"/>
        <v>1250</v>
      </c>
      <c r="L43" s="137">
        <f t="shared" si="5"/>
        <v>1527.5</v>
      </c>
      <c r="M43" s="138"/>
    </row>
    <row r="44" spans="1:13" s="139" customFormat="1" ht="24.95" customHeight="1">
      <c r="A44" s="138" t="s">
        <v>190</v>
      </c>
      <c r="B44" s="140" t="s">
        <v>191</v>
      </c>
      <c r="C44" s="138" t="s">
        <v>109</v>
      </c>
      <c r="D44" s="144">
        <v>0.52500000000000002</v>
      </c>
      <c r="E44" s="142">
        <v>397</v>
      </c>
      <c r="F44" s="137">
        <f t="shared" si="3"/>
        <v>208.42500000000001</v>
      </c>
      <c r="G44" s="142"/>
      <c r="H44" s="137"/>
      <c r="I44" s="142"/>
      <c r="J44" s="140"/>
      <c r="K44" s="137">
        <f t="shared" si="4"/>
        <v>397</v>
      </c>
      <c r="L44" s="137">
        <f t="shared" si="5"/>
        <v>208.42500000000001</v>
      </c>
      <c r="M44" s="138"/>
    </row>
    <row r="45" spans="1:13" s="139" customFormat="1" ht="24.95" customHeight="1">
      <c r="A45" s="138" t="s">
        <v>192</v>
      </c>
      <c r="B45" s="140" t="s">
        <v>193</v>
      </c>
      <c r="C45" s="138" t="s">
        <v>77</v>
      </c>
      <c r="D45" s="144">
        <v>1.3620000000000001</v>
      </c>
      <c r="E45" s="142">
        <v>250</v>
      </c>
      <c r="F45" s="137">
        <f t="shared" si="3"/>
        <v>340.5</v>
      </c>
      <c r="G45" s="142"/>
      <c r="H45" s="137"/>
      <c r="I45" s="142"/>
      <c r="J45" s="140"/>
      <c r="K45" s="137">
        <f t="shared" si="4"/>
        <v>250</v>
      </c>
      <c r="L45" s="137">
        <f t="shared" si="5"/>
        <v>340.5</v>
      </c>
      <c r="M45" s="138"/>
    </row>
    <row r="46" spans="1:13" s="139" customFormat="1" ht="24.95" customHeight="1">
      <c r="A46" s="138" t="s">
        <v>194</v>
      </c>
      <c r="B46" s="140" t="s">
        <v>195</v>
      </c>
      <c r="C46" s="138" t="s">
        <v>77</v>
      </c>
      <c r="D46" s="144">
        <v>0.58399999999999996</v>
      </c>
      <c r="E46" s="142">
        <v>106</v>
      </c>
      <c r="F46" s="137">
        <f t="shared" si="3"/>
        <v>61.903999999999996</v>
      </c>
      <c r="G46" s="142"/>
      <c r="H46" s="137"/>
      <c r="I46" s="142"/>
      <c r="J46" s="140"/>
      <c r="K46" s="137">
        <f t="shared" si="4"/>
        <v>106</v>
      </c>
      <c r="L46" s="137">
        <f t="shared" si="5"/>
        <v>61.903999999999996</v>
      </c>
      <c r="M46" s="138"/>
    </row>
    <row r="47" spans="1:13" s="139" customFormat="1" ht="24.95" customHeight="1">
      <c r="A47" s="138" t="s">
        <v>196</v>
      </c>
      <c r="B47" s="140" t="s">
        <v>197</v>
      </c>
      <c r="C47" s="138" t="s">
        <v>77</v>
      </c>
      <c r="D47" s="144">
        <v>0.19500000000000001</v>
      </c>
      <c r="E47" s="142">
        <v>127</v>
      </c>
      <c r="F47" s="137">
        <f t="shared" si="3"/>
        <v>24.765000000000001</v>
      </c>
      <c r="G47" s="142"/>
      <c r="H47" s="137"/>
      <c r="I47" s="142"/>
      <c r="J47" s="140"/>
      <c r="K47" s="137">
        <f t="shared" si="4"/>
        <v>127</v>
      </c>
      <c r="L47" s="137">
        <f t="shared" si="5"/>
        <v>24.765000000000001</v>
      </c>
      <c r="M47" s="138"/>
    </row>
    <row r="48" spans="1:13" s="139" customFormat="1" ht="24.95" customHeight="1">
      <c r="A48" s="138" t="s">
        <v>198</v>
      </c>
      <c r="B48" s="140" t="s">
        <v>199</v>
      </c>
      <c r="C48" s="138" t="s">
        <v>109</v>
      </c>
      <c r="D48" s="144">
        <v>3.36</v>
      </c>
      <c r="E48" s="142">
        <v>1180</v>
      </c>
      <c r="F48" s="137">
        <f t="shared" si="3"/>
        <v>3964.7999999999997</v>
      </c>
      <c r="G48" s="142"/>
      <c r="H48" s="137"/>
      <c r="I48" s="142"/>
      <c r="J48" s="140"/>
      <c r="K48" s="137">
        <f t="shared" si="4"/>
        <v>1180</v>
      </c>
      <c r="L48" s="137">
        <f t="shared" si="5"/>
        <v>3964.7999999999997</v>
      </c>
      <c r="M48" s="138"/>
    </row>
    <row r="49" spans="1:13" s="139" customFormat="1" ht="24.95" customHeight="1">
      <c r="A49" s="138" t="s">
        <v>200</v>
      </c>
      <c r="B49" s="140" t="s">
        <v>201</v>
      </c>
      <c r="C49" s="138" t="s">
        <v>77</v>
      </c>
      <c r="D49" s="144">
        <v>2.04</v>
      </c>
      <c r="E49" s="142">
        <v>52</v>
      </c>
      <c r="F49" s="137">
        <f t="shared" si="3"/>
        <v>106.08</v>
      </c>
      <c r="G49" s="142"/>
      <c r="H49" s="137"/>
      <c r="I49" s="142"/>
      <c r="J49" s="140"/>
      <c r="K49" s="137">
        <f t="shared" si="4"/>
        <v>52</v>
      </c>
      <c r="L49" s="137">
        <f t="shared" si="5"/>
        <v>106.08</v>
      </c>
      <c r="M49" s="138"/>
    </row>
    <row r="50" spans="1:13" s="139" customFormat="1" ht="24.95" customHeight="1">
      <c r="A50" s="138" t="s">
        <v>202</v>
      </c>
      <c r="B50" s="140"/>
      <c r="C50" s="138" t="s">
        <v>77</v>
      </c>
      <c r="D50" s="144">
        <v>5.86</v>
      </c>
      <c r="E50" s="142">
        <v>100</v>
      </c>
      <c r="F50" s="137">
        <f t="shared" si="3"/>
        <v>586</v>
      </c>
      <c r="G50" s="142"/>
      <c r="H50" s="137"/>
      <c r="I50" s="142"/>
      <c r="J50" s="140"/>
      <c r="K50" s="137">
        <f t="shared" si="4"/>
        <v>100</v>
      </c>
      <c r="L50" s="137">
        <f t="shared" si="5"/>
        <v>586</v>
      </c>
      <c r="M50" s="138"/>
    </row>
    <row r="51" spans="1:13" s="139" customFormat="1" ht="24.95" customHeight="1">
      <c r="A51" s="138" t="s">
        <v>96</v>
      </c>
      <c r="B51" s="140"/>
      <c r="C51" s="138" t="s">
        <v>78</v>
      </c>
      <c r="D51" s="144">
        <v>0.221</v>
      </c>
      <c r="E51" s="142"/>
      <c r="F51" s="137"/>
      <c r="G51" s="142">
        <v>150050</v>
      </c>
      <c r="H51" s="137">
        <f>D51*G51</f>
        <v>33161.050000000003</v>
      </c>
      <c r="I51" s="142"/>
      <c r="J51" s="140"/>
      <c r="K51" s="137">
        <f t="shared" si="4"/>
        <v>150050</v>
      </c>
      <c r="L51" s="137">
        <f t="shared" si="5"/>
        <v>33161.050000000003</v>
      </c>
      <c r="M51" s="138"/>
    </row>
    <row r="52" spans="1:13" s="139" customFormat="1" ht="24.95" customHeight="1">
      <c r="A52" s="138" t="s">
        <v>81</v>
      </c>
      <c r="B52" s="140"/>
      <c r="C52" s="138" t="s">
        <v>78</v>
      </c>
      <c r="D52" s="144">
        <v>1.4999999999999999E-2</v>
      </c>
      <c r="E52" s="142"/>
      <c r="F52" s="137"/>
      <c r="G52" s="142">
        <v>99882</v>
      </c>
      <c r="H52" s="137">
        <f>D52*G52</f>
        <v>1498.23</v>
      </c>
      <c r="I52" s="142"/>
      <c r="J52" s="140"/>
      <c r="K52" s="137">
        <f t="shared" si="4"/>
        <v>99882</v>
      </c>
      <c r="L52" s="137">
        <f t="shared" si="5"/>
        <v>1498.23</v>
      </c>
      <c r="M52" s="138"/>
    </row>
    <row r="53" spans="1:13" s="139" customFormat="1" ht="24.95" customHeight="1">
      <c r="A53" s="138" t="s">
        <v>203</v>
      </c>
      <c r="B53" s="140" t="s">
        <v>204</v>
      </c>
      <c r="C53" s="138" t="s">
        <v>79</v>
      </c>
      <c r="D53" s="143">
        <v>6</v>
      </c>
      <c r="E53" s="142"/>
      <c r="F53" s="142">
        <v>52</v>
      </c>
      <c r="G53" s="142"/>
      <c r="H53" s="137"/>
      <c r="I53" s="142"/>
      <c r="J53" s="140"/>
      <c r="K53" s="137">
        <f>F53+G53+I53</f>
        <v>52</v>
      </c>
      <c r="L53" s="137" t="e">
        <f>#REF!+H53+J53</f>
        <v>#REF!</v>
      </c>
      <c r="M53" s="138"/>
    </row>
    <row r="54" spans="1:13" s="139" customFormat="1" ht="24.95" customHeight="1">
      <c r="A54" s="138" t="s">
        <v>6</v>
      </c>
      <c r="B54" s="140"/>
      <c r="C54" s="138"/>
      <c r="D54" s="141"/>
      <c r="E54" s="142"/>
      <c r="F54" s="137">
        <f>SUM(F39:F53)</f>
        <v>19376.41</v>
      </c>
      <c r="G54" s="142"/>
      <c r="H54" s="137">
        <f>SUM(H39:H53)</f>
        <v>34659.280000000006</v>
      </c>
      <c r="I54" s="142"/>
      <c r="J54" s="140"/>
      <c r="K54" s="137"/>
      <c r="L54" s="137">
        <f t="shared" ref="L54:L59" si="6">F54+H54+J54</f>
        <v>54035.69</v>
      </c>
      <c r="M54" s="138"/>
    </row>
    <row r="55" spans="1:13" s="139" customFormat="1" ht="24.95" customHeight="1">
      <c r="A55" s="145" t="s">
        <v>140</v>
      </c>
      <c r="B55" s="146" t="s">
        <v>141</v>
      </c>
      <c r="C55" s="146" t="s">
        <v>247</v>
      </c>
      <c r="D55" s="147">
        <v>0</v>
      </c>
      <c r="E55" s="147"/>
      <c r="F55" s="137"/>
      <c r="G55" s="147"/>
      <c r="H55" s="137"/>
      <c r="I55" s="147"/>
      <c r="J55" s="147"/>
      <c r="K55" s="137"/>
      <c r="L55" s="137">
        <f t="shared" si="6"/>
        <v>0</v>
      </c>
      <c r="M55" s="138"/>
    </row>
    <row r="56" spans="1:13" s="139" customFormat="1" ht="24.95" customHeight="1">
      <c r="A56" s="146" t="s">
        <v>96</v>
      </c>
      <c r="B56" s="146"/>
      <c r="C56" s="146" t="s">
        <v>78</v>
      </c>
      <c r="D56" s="147">
        <v>2.86E-2</v>
      </c>
      <c r="E56" s="147"/>
      <c r="F56" s="137"/>
      <c r="G56" s="148">
        <v>150050</v>
      </c>
      <c r="H56" s="137">
        <f>D56*G56</f>
        <v>4291.43</v>
      </c>
      <c r="I56" s="147"/>
      <c r="J56" s="147"/>
      <c r="K56" s="137">
        <f>E56+G56+I56</f>
        <v>150050</v>
      </c>
      <c r="L56" s="137">
        <f t="shared" si="6"/>
        <v>4291.43</v>
      </c>
      <c r="M56" s="138"/>
    </row>
    <row r="57" spans="1:13" s="139" customFormat="1" ht="24.95" customHeight="1">
      <c r="A57" s="146" t="s">
        <v>244</v>
      </c>
      <c r="B57" s="146"/>
      <c r="C57" s="146" t="s">
        <v>78</v>
      </c>
      <c r="D57" s="147">
        <v>1.43E-2</v>
      </c>
      <c r="E57" s="147"/>
      <c r="F57" s="137"/>
      <c r="G57" s="148">
        <v>99882</v>
      </c>
      <c r="H57" s="137">
        <f>D57*G57</f>
        <v>1428.3126</v>
      </c>
      <c r="I57" s="147"/>
      <c r="J57" s="147"/>
      <c r="K57" s="137">
        <f>E57+G57+I57</f>
        <v>99882</v>
      </c>
      <c r="L57" s="137">
        <f t="shared" si="6"/>
        <v>1428.3126</v>
      </c>
      <c r="M57" s="138"/>
    </row>
    <row r="58" spans="1:13" s="139" customFormat="1" ht="24.95" customHeight="1">
      <c r="A58" s="146" t="s">
        <v>117</v>
      </c>
      <c r="B58" s="146" t="s">
        <v>102</v>
      </c>
      <c r="C58" s="146" t="s">
        <v>79</v>
      </c>
      <c r="D58" s="147">
        <v>5</v>
      </c>
      <c r="E58" s="147"/>
      <c r="F58" s="137">
        <f>H59*0.05</f>
        <v>285.98713000000004</v>
      </c>
      <c r="G58" s="147"/>
      <c r="H58" s="137"/>
      <c r="I58" s="147"/>
      <c r="J58" s="147"/>
      <c r="K58" s="137"/>
      <c r="L58" s="137">
        <f t="shared" si="6"/>
        <v>285.98713000000004</v>
      </c>
      <c r="M58" s="138"/>
    </row>
    <row r="59" spans="1:13" s="139" customFormat="1" ht="24.95" customHeight="1">
      <c r="A59" s="146" t="s">
        <v>6</v>
      </c>
      <c r="B59" s="146"/>
      <c r="C59" s="146"/>
      <c r="D59" s="147"/>
      <c r="E59" s="147"/>
      <c r="F59" s="137">
        <f>SUM(F55:F58)</f>
        <v>285.98713000000004</v>
      </c>
      <c r="G59" s="147"/>
      <c r="H59" s="137">
        <f>SUM(H55:H58)</f>
        <v>5719.7426000000005</v>
      </c>
      <c r="I59" s="147"/>
      <c r="J59" s="147"/>
      <c r="K59" s="137"/>
      <c r="L59" s="137">
        <f t="shared" si="6"/>
        <v>6005.7297300000009</v>
      </c>
      <c r="M59" s="138"/>
    </row>
    <row r="60" spans="1:13" s="139" customFormat="1" ht="24.95" customHeight="1">
      <c r="A60" s="145" t="s">
        <v>248</v>
      </c>
      <c r="B60" s="146"/>
      <c r="C60" s="146"/>
      <c r="D60" s="147"/>
      <c r="E60" s="147"/>
      <c r="F60" s="137"/>
      <c r="G60" s="147"/>
      <c r="H60" s="137"/>
      <c r="I60" s="147"/>
      <c r="J60" s="147"/>
      <c r="K60" s="137"/>
      <c r="L60" s="137"/>
      <c r="M60" s="138"/>
    </row>
    <row r="61" spans="1:13" s="139" customFormat="1" ht="24.95" customHeight="1">
      <c r="A61" s="146" t="s">
        <v>247</v>
      </c>
      <c r="B61" s="146" t="s">
        <v>249</v>
      </c>
      <c r="C61" s="146" t="str">
        <f>C35</f>
        <v>㎡</v>
      </c>
      <c r="D61" s="148">
        <v>1</v>
      </c>
      <c r="E61" s="147">
        <v>75000</v>
      </c>
      <c r="F61" s="137">
        <f>D61*E61</f>
        <v>75000</v>
      </c>
      <c r="G61" s="147"/>
      <c r="H61" s="137"/>
      <c r="I61" s="147"/>
      <c r="J61" s="147"/>
      <c r="K61" s="137"/>
      <c r="L61" s="137">
        <f>F61+H61+J61</f>
        <v>75000</v>
      </c>
      <c r="M61" s="138"/>
    </row>
    <row r="62" spans="1:13" s="139" customFormat="1" ht="24.95" customHeight="1">
      <c r="A62" s="146" t="s">
        <v>6</v>
      </c>
      <c r="B62" s="146"/>
      <c r="C62" s="146"/>
      <c r="D62" s="148"/>
      <c r="E62" s="147"/>
      <c r="F62" s="137">
        <f>SUM(F61)</f>
        <v>75000</v>
      </c>
      <c r="G62" s="147"/>
      <c r="H62" s="137"/>
      <c r="I62" s="147"/>
      <c r="J62" s="147"/>
      <c r="K62" s="137"/>
      <c r="L62" s="137">
        <f>F62+H62+J62</f>
        <v>75000</v>
      </c>
      <c r="M62" s="138"/>
    </row>
    <row r="63" spans="1:13" s="139" customFormat="1" ht="24.95" customHeight="1">
      <c r="A63" s="145" t="s">
        <v>125</v>
      </c>
      <c r="B63" s="146" t="s">
        <v>126</v>
      </c>
      <c r="C63" s="146" t="s">
        <v>127</v>
      </c>
      <c r="D63" s="147"/>
      <c r="E63" s="147"/>
      <c r="F63" s="137"/>
      <c r="G63" s="147"/>
      <c r="H63" s="137"/>
      <c r="I63" s="147"/>
      <c r="J63" s="147"/>
      <c r="K63" s="137"/>
      <c r="L63" s="137"/>
      <c r="M63" s="138"/>
    </row>
    <row r="64" spans="1:13" s="139" customFormat="1" ht="24.95" customHeight="1">
      <c r="A64" s="146" t="s">
        <v>128</v>
      </c>
      <c r="B64" s="146" t="s">
        <v>129</v>
      </c>
      <c r="C64" s="146" t="s">
        <v>130</v>
      </c>
      <c r="D64" s="147">
        <v>1.0637000000000001</v>
      </c>
      <c r="E64" s="147"/>
      <c r="F64" s="137"/>
      <c r="G64" s="148">
        <v>26043</v>
      </c>
      <c r="H64" s="137">
        <f>D64*G64</f>
        <v>27701.939100000003</v>
      </c>
      <c r="I64" s="148"/>
      <c r="J64" s="148"/>
      <c r="K64" s="137">
        <f>E64+G64+I64</f>
        <v>26043</v>
      </c>
      <c r="L64" s="137">
        <f>F64+H64+J64</f>
        <v>27701.939100000003</v>
      </c>
      <c r="M64" s="138"/>
    </row>
    <row r="65" spans="1:13" s="139" customFormat="1" ht="24.95" customHeight="1">
      <c r="A65" s="146" t="s">
        <v>131</v>
      </c>
      <c r="B65" s="146" t="s">
        <v>132</v>
      </c>
      <c r="C65" s="146" t="s">
        <v>114</v>
      </c>
      <c r="D65" s="147">
        <v>1</v>
      </c>
      <c r="E65" s="147"/>
      <c r="F65" s="137"/>
      <c r="G65" s="148">
        <v>8879</v>
      </c>
      <c r="H65" s="137">
        <f>D65*G65</f>
        <v>8879</v>
      </c>
      <c r="I65" s="147"/>
      <c r="J65" s="147"/>
      <c r="K65" s="137">
        <f>E65+G65+I65</f>
        <v>8879</v>
      </c>
      <c r="L65" s="137">
        <f>F65+H65+J65</f>
        <v>8879</v>
      </c>
      <c r="M65" s="138"/>
    </row>
    <row r="66" spans="1:13" s="139" customFormat="1" ht="24.95" customHeight="1">
      <c r="A66" s="146" t="s">
        <v>6</v>
      </c>
      <c r="B66" s="146"/>
      <c r="C66" s="146"/>
      <c r="D66" s="147"/>
      <c r="E66" s="147"/>
      <c r="F66" s="137"/>
      <c r="G66" s="147"/>
      <c r="H66" s="137">
        <f>SUM(H63:H65)</f>
        <v>36580.939100000003</v>
      </c>
      <c r="I66" s="147"/>
      <c r="J66" s="148"/>
      <c r="K66" s="137"/>
      <c r="L66" s="137">
        <f>F66+H66+J66</f>
        <v>36580.939100000003</v>
      </c>
      <c r="M66" s="138"/>
    </row>
    <row r="67" spans="1:13" s="139" customFormat="1" ht="24.95" customHeight="1">
      <c r="A67" s="145" t="s">
        <v>137</v>
      </c>
      <c r="B67" s="146"/>
      <c r="C67" s="146" t="s">
        <v>138</v>
      </c>
      <c r="D67" s="147"/>
      <c r="E67" s="147"/>
      <c r="F67" s="137"/>
      <c r="G67" s="147"/>
      <c r="H67" s="137"/>
      <c r="I67" s="147"/>
      <c r="J67" s="147"/>
      <c r="K67" s="137"/>
      <c r="L67" s="137"/>
      <c r="M67" s="138"/>
    </row>
    <row r="68" spans="1:13" s="139" customFormat="1" ht="24.95" customHeight="1">
      <c r="A68" s="146" t="s">
        <v>4</v>
      </c>
      <c r="B68" s="146" t="s">
        <v>139</v>
      </c>
      <c r="C68" s="146" t="s">
        <v>78</v>
      </c>
      <c r="D68" s="147">
        <v>9.1999999999999998E-2</v>
      </c>
      <c r="E68" s="147"/>
      <c r="F68" s="137"/>
      <c r="G68" s="148">
        <v>134427</v>
      </c>
      <c r="H68" s="137">
        <f>D68*G68</f>
        <v>12367.284</v>
      </c>
      <c r="I68" s="147"/>
      <c r="J68" s="147"/>
      <c r="K68" s="137">
        <f>E68+G68+I68</f>
        <v>134427</v>
      </c>
      <c r="L68" s="137">
        <f t="shared" ref="L68:L88" si="7">F68+H68+J68</f>
        <v>12367.284</v>
      </c>
      <c r="M68" s="138"/>
    </row>
    <row r="69" spans="1:13" s="139" customFormat="1" ht="24.95" customHeight="1">
      <c r="A69" s="146" t="s">
        <v>4</v>
      </c>
      <c r="B69" s="146" t="s">
        <v>81</v>
      </c>
      <c r="C69" s="146" t="s">
        <v>78</v>
      </c>
      <c r="D69" s="147">
        <v>3.6999999999999998E-2</v>
      </c>
      <c r="E69" s="147"/>
      <c r="F69" s="137"/>
      <c r="G69" s="148">
        <v>99882</v>
      </c>
      <c r="H69" s="137">
        <f>D69*G69</f>
        <v>3695.634</v>
      </c>
      <c r="I69" s="147"/>
      <c r="J69" s="147"/>
      <c r="K69" s="137">
        <f>E69+G69+I69</f>
        <v>99882</v>
      </c>
      <c r="L69" s="137">
        <f t="shared" si="7"/>
        <v>3695.634</v>
      </c>
      <c r="M69" s="138"/>
    </row>
    <row r="70" spans="1:13" s="139" customFormat="1" ht="24.95" customHeight="1">
      <c r="A70" s="146" t="s">
        <v>6</v>
      </c>
      <c r="B70" s="146"/>
      <c r="C70" s="146"/>
      <c r="D70" s="147"/>
      <c r="E70" s="147"/>
      <c r="F70" s="137"/>
      <c r="G70" s="147"/>
      <c r="H70" s="137">
        <f>SUM(H67:H69)</f>
        <v>16062.918</v>
      </c>
      <c r="I70" s="147"/>
      <c r="J70" s="147"/>
      <c r="K70" s="137"/>
      <c r="L70" s="137">
        <f t="shared" si="7"/>
        <v>16062.918</v>
      </c>
      <c r="M70" s="138"/>
    </row>
    <row r="71" spans="1:13" s="139" customFormat="1" ht="24.95" customHeight="1">
      <c r="A71" s="149" t="s">
        <v>235</v>
      </c>
      <c r="B71" s="140"/>
      <c r="C71" s="138"/>
      <c r="D71" s="141"/>
      <c r="E71" s="142"/>
      <c r="F71" s="137"/>
      <c r="G71" s="142"/>
      <c r="H71" s="137"/>
      <c r="I71" s="142"/>
      <c r="J71" s="140"/>
      <c r="K71" s="137"/>
      <c r="L71" s="137"/>
      <c r="M71" s="138"/>
    </row>
    <row r="72" spans="1:13" s="139" customFormat="1" ht="24.95" customHeight="1">
      <c r="A72" s="138" t="s">
        <v>236</v>
      </c>
      <c r="B72" s="140"/>
      <c r="C72" s="138" t="s">
        <v>237</v>
      </c>
      <c r="D72" s="141">
        <v>0.5</v>
      </c>
      <c r="E72" s="142"/>
      <c r="F72" s="137"/>
      <c r="G72" s="142">
        <v>122054</v>
      </c>
      <c r="H72" s="137">
        <f>D72*G72</f>
        <v>61027</v>
      </c>
      <c r="I72" s="142"/>
      <c r="J72" s="140"/>
      <c r="K72" s="137">
        <f>E72+G72+I72</f>
        <v>122054</v>
      </c>
      <c r="L72" s="137">
        <f>F72+H72+J72</f>
        <v>61027</v>
      </c>
      <c r="M72" s="138"/>
    </row>
    <row r="73" spans="1:13" s="139" customFormat="1" ht="24.95" customHeight="1">
      <c r="A73" s="138" t="s">
        <v>6</v>
      </c>
      <c r="B73" s="140"/>
      <c r="C73" s="138"/>
      <c r="D73" s="141"/>
      <c r="E73" s="142"/>
      <c r="F73" s="137"/>
      <c r="G73" s="142"/>
      <c r="H73" s="137">
        <f>SUM(H71:H72)</f>
        <v>61027</v>
      </c>
      <c r="I73" s="142"/>
      <c r="J73" s="140"/>
      <c r="K73" s="137"/>
      <c r="L73" s="137">
        <f>F73+H73+J73</f>
        <v>61027</v>
      </c>
      <c r="M73" s="138"/>
    </row>
    <row r="74" spans="1:13" s="139" customFormat="1" ht="24.95" customHeight="1">
      <c r="A74" s="145" t="s">
        <v>142</v>
      </c>
      <c r="B74" s="146" t="s">
        <v>143</v>
      </c>
      <c r="C74" s="146" t="s">
        <v>144</v>
      </c>
      <c r="D74" s="147"/>
      <c r="E74" s="147"/>
      <c r="F74" s="137"/>
      <c r="G74" s="147"/>
      <c r="H74" s="137"/>
      <c r="I74" s="147"/>
      <c r="J74" s="147"/>
      <c r="K74" s="137"/>
      <c r="L74" s="137"/>
      <c r="M74" s="138"/>
    </row>
    <row r="75" spans="1:13" s="139" customFormat="1" ht="24.95" customHeight="1">
      <c r="A75" s="146" t="s">
        <v>209</v>
      </c>
      <c r="B75" s="146" t="s">
        <v>210</v>
      </c>
      <c r="C75" s="146" t="s">
        <v>169</v>
      </c>
      <c r="D75" s="147">
        <v>1</v>
      </c>
      <c r="E75" s="137">
        <v>55000</v>
      </c>
      <c r="F75" s="137">
        <f>D75*E75</f>
        <v>55000</v>
      </c>
      <c r="G75" s="147"/>
      <c r="H75" s="137"/>
      <c r="I75" s="147"/>
      <c r="J75" s="147"/>
      <c r="K75" s="137">
        <f>E75+G75+I75</f>
        <v>55000</v>
      </c>
      <c r="L75" s="137">
        <f t="shared" si="7"/>
        <v>55000</v>
      </c>
      <c r="M75" s="138"/>
    </row>
    <row r="76" spans="1:13" s="139" customFormat="1" ht="24.95" customHeight="1">
      <c r="A76" s="146" t="s">
        <v>4</v>
      </c>
      <c r="B76" s="146" t="s">
        <v>145</v>
      </c>
      <c r="C76" s="146" t="s">
        <v>78</v>
      </c>
      <c r="D76" s="147">
        <v>0.22600000000000001</v>
      </c>
      <c r="E76" s="147"/>
      <c r="F76" s="137"/>
      <c r="G76" s="148">
        <v>179883</v>
      </c>
      <c r="H76" s="137">
        <f>D76*G76</f>
        <v>40653.558000000005</v>
      </c>
      <c r="I76" s="147"/>
      <c r="J76" s="147"/>
      <c r="K76" s="137">
        <f>E76+G76+I76</f>
        <v>179883</v>
      </c>
      <c r="L76" s="137">
        <f t="shared" si="7"/>
        <v>40653.558000000005</v>
      </c>
      <c r="M76" s="138"/>
    </row>
    <row r="77" spans="1:13" s="139" customFormat="1" ht="24.95" customHeight="1">
      <c r="A77" s="146" t="s">
        <v>6</v>
      </c>
      <c r="B77" s="146"/>
      <c r="C77" s="146"/>
      <c r="D77" s="147"/>
      <c r="E77" s="147"/>
      <c r="F77" s="137">
        <f>SUM(F74:F76)</f>
        <v>55000</v>
      </c>
      <c r="G77" s="147"/>
      <c r="H77" s="137">
        <f>SUM(H74:H76)</f>
        <v>40653.558000000005</v>
      </c>
      <c r="I77" s="147"/>
      <c r="J77" s="147"/>
      <c r="K77" s="137"/>
      <c r="L77" s="137">
        <f t="shared" si="7"/>
        <v>95653.558000000005</v>
      </c>
      <c r="M77" s="138"/>
    </row>
    <row r="78" spans="1:13" s="139" customFormat="1" ht="24.95" customHeight="1">
      <c r="A78" s="145" t="s">
        <v>211</v>
      </c>
      <c r="B78" s="146" t="s">
        <v>212</v>
      </c>
      <c r="C78" s="146" t="s">
        <v>77</v>
      </c>
      <c r="D78" s="147"/>
      <c r="E78" s="147"/>
      <c r="F78" s="137"/>
      <c r="G78" s="147"/>
      <c r="H78" s="137"/>
      <c r="I78" s="147"/>
      <c r="J78" s="147"/>
      <c r="K78" s="137"/>
      <c r="L78" s="137"/>
      <c r="M78" s="138"/>
    </row>
    <row r="79" spans="1:13" s="139" customFormat="1" ht="24.95" customHeight="1">
      <c r="A79" s="146" t="s">
        <v>213</v>
      </c>
      <c r="B79" s="146" t="s">
        <v>100</v>
      </c>
      <c r="C79" s="146" t="s">
        <v>77</v>
      </c>
      <c r="D79" s="148">
        <v>1</v>
      </c>
      <c r="E79" s="148">
        <f>가격조사표!D8</f>
        <v>125339</v>
      </c>
      <c r="F79" s="137">
        <f>D79*E79</f>
        <v>125339</v>
      </c>
      <c r="G79" s="147"/>
      <c r="H79" s="137"/>
      <c r="I79" s="147"/>
      <c r="J79" s="147"/>
      <c r="K79" s="137">
        <f>E79+G79+I79</f>
        <v>125339</v>
      </c>
      <c r="L79" s="137">
        <f t="shared" si="7"/>
        <v>125339</v>
      </c>
      <c r="M79" s="138"/>
    </row>
    <row r="80" spans="1:13" s="139" customFormat="1" ht="24.95" customHeight="1">
      <c r="A80" s="146" t="s">
        <v>110</v>
      </c>
      <c r="B80" s="146"/>
      <c r="C80" s="146" t="s">
        <v>78</v>
      </c>
      <c r="D80" s="147">
        <v>0.35</v>
      </c>
      <c r="E80" s="147"/>
      <c r="F80" s="137"/>
      <c r="G80" s="148">
        <v>151564</v>
      </c>
      <c r="H80" s="137">
        <f>D80*G80</f>
        <v>53047.399999999994</v>
      </c>
      <c r="I80" s="147"/>
      <c r="J80" s="147"/>
      <c r="K80" s="137">
        <f>E80+G80+I80</f>
        <v>151564</v>
      </c>
      <c r="L80" s="137">
        <f t="shared" si="7"/>
        <v>53047.399999999994</v>
      </c>
      <c r="M80" s="138"/>
    </row>
    <row r="81" spans="1:13" s="139" customFormat="1" ht="24.95" customHeight="1">
      <c r="A81" s="146" t="s">
        <v>101</v>
      </c>
      <c r="B81" s="146" t="s">
        <v>102</v>
      </c>
      <c r="C81" s="146" t="s">
        <v>79</v>
      </c>
      <c r="D81" s="147">
        <v>2</v>
      </c>
      <c r="E81" s="147"/>
      <c r="F81" s="137">
        <f>H82*0.02</f>
        <v>1060.9479999999999</v>
      </c>
      <c r="G81" s="147"/>
      <c r="H81" s="137"/>
      <c r="I81" s="147"/>
      <c r="J81" s="147"/>
      <c r="K81" s="137"/>
      <c r="L81" s="137">
        <f t="shared" si="7"/>
        <v>1060.9479999999999</v>
      </c>
      <c r="M81" s="138"/>
    </row>
    <row r="82" spans="1:13" s="139" customFormat="1" ht="24.95" customHeight="1">
      <c r="A82" s="146" t="s">
        <v>6</v>
      </c>
      <c r="B82" s="146"/>
      <c r="C82" s="146"/>
      <c r="D82" s="147"/>
      <c r="E82" s="147"/>
      <c r="F82" s="137">
        <f>SUM(F78:F81)</f>
        <v>126399.948</v>
      </c>
      <c r="G82" s="147"/>
      <c r="H82" s="137">
        <f>SUM(H78:H81)</f>
        <v>53047.399999999994</v>
      </c>
      <c r="I82" s="147"/>
      <c r="J82" s="147"/>
      <c r="K82" s="137"/>
      <c r="L82" s="137">
        <f t="shared" si="7"/>
        <v>179447.348</v>
      </c>
      <c r="M82" s="138"/>
    </row>
    <row r="83" spans="1:13" s="139" customFormat="1" ht="24.95" customHeight="1">
      <c r="A83" s="145" t="s">
        <v>220</v>
      </c>
      <c r="B83" s="146" t="s">
        <v>221</v>
      </c>
      <c r="C83" s="146" t="s">
        <v>76</v>
      </c>
      <c r="D83" s="147"/>
      <c r="E83" s="147"/>
      <c r="F83" s="137"/>
      <c r="G83" s="147"/>
      <c r="H83" s="137"/>
      <c r="I83" s="147"/>
      <c r="J83" s="147"/>
      <c r="K83" s="137"/>
      <c r="L83" s="137">
        <f t="shared" si="7"/>
        <v>0</v>
      </c>
      <c r="M83" s="138"/>
    </row>
    <row r="84" spans="1:13" s="139" customFormat="1" ht="24.95" customHeight="1">
      <c r="A84" s="146" t="s">
        <v>222</v>
      </c>
      <c r="B84" s="146" t="s">
        <v>223</v>
      </c>
      <c r="C84" s="146" t="s">
        <v>224</v>
      </c>
      <c r="D84" s="147">
        <v>0.29599999999999999</v>
      </c>
      <c r="E84" s="148">
        <v>3506</v>
      </c>
      <c r="F84" s="137">
        <f>D84*E84</f>
        <v>1037.7759999999998</v>
      </c>
      <c r="G84" s="147">
        <v>0</v>
      </c>
      <c r="H84" s="137">
        <f>D84*G84</f>
        <v>0</v>
      </c>
      <c r="I84" s="147"/>
      <c r="J84" s="147"/>
      <c r="K84" s="137">
        <f>E84+G84+I84</f>
        <v>3506</v>
      </c>
      <c r="L84" s="137">
        <f t="shared" si="7"/>
        <v>1037.7759999999998</v>
      </c>
      <c r="M84" s="138"/>
    </row>
    <row r="85" spans="1:13" s="139" customFormat="1" ht="24.95" customHeight="1">
      <c r="A85" s="146" t="s">
        <v>225</v>
      </c>
      <c r="B85" s="146" t="s">
        <v>226</v>
      </c>
      <c r="C85" s="146" t="s">
        <v>79</v>
      </c>
      <c r="D85" s="147">
        <v>5</v>
      </c>
      <c r="E85" s="147"/>
      <c r="F85" s="137"/>
      <c r="G85" s="147">
        <v>0</v>
      </c>
      <c r="H85" s="137">
        <f>D85*G85</f>
        <v>0</v>
      </c>
      <c r="I85" s="147"/>
      <c r="J85" s="147"/>
      <c r="K85" s="137"/>
      <c r="L85" s="137"/>
      <c r="M85" s="138"/>
    </row>
    <row r="86" spans="1:13" s="139" customFormat="1" ht="24.95" customHeight="1">
      <c r="A86" s="146" t="s">
        <v>227</v>
      </c>
      <c r="B86" s="146" t="s">
        <v>228</v>
      </c>
      <c r="C86" s="146" t="s">
        <v>78</v>
      </c>
      <c r="D86" s="147">
        <v>3.5999999999999997E-2</v>
      </c>
      <c r="E86" s="147"/>
      <c r="F86" s="137"/>
      <c r="G86" s="148">
        <v>138445</v>
      </c>
      <c r="H86" s="137">
        <f>D86*G86</f>
        <v>4984.0199999999995</v>
      </c>
      <c r="I86" s="147"/>
      <c r="J86" s="147"/>
      <c r="K86" s="137">
        <f>E86+G86+I86</f>
        <v>138445</v>
      </c>
      <c r="L86" s="137">
        <f t="shared" si="7"/>
        <v>4984.0199999999995</v>
      </c>
      <c r="M86" s="138"/>
    </row>
    <row r="87" spans="1:13" s="139" customFormat="1" ht="24.95" customHeight="1">
      <c r="A87" s="146" t="s">
        <v>81</v>
      </c>
      <c r="B87" s="146" t="s">
        <v>229</v>
      </c>
      <c r="C87" s="146" t="s">
        <v>78</v>
      </c>
      <c r="D87" s="147">
        <v>6.0000000000000001E-3</v>
      </c>
      <c r="E87" s="147"/>
      <c r="F87" s="137"/>
      <c r="G87" s="148">
        <v>99882</v>
      </c>
      <c r="H87" s="137">
        <f>D87*G87</f>
        <v>599.29200000000003</v>
      </c>
      <c r="I87" s="147"/>
      <c r="J87" s="147"/>
      <c r="K87" s="137">
        <f>E87+G87+I87</f>
        <v>99882</v>
      </c>
      <c r="L87" s="137">
        <f t="shared" si="7"/>
        <v>599.29200000000003</v>
      </c>
      <c r="M87" s="138"/>
    </row>
    <row r="88" spans="1:13" s="139" customFormat="1" ht="24.95" customHeight="1">
      <c r="A88" s="146" t="s">
        <v>6</v>
      </c>
      <c r="B88" s="146"/>
      <c r="C88" s="146"/>
      <c r="D88" s="147"/>
      <c r="E88" s="147"/>
      <c r="F88" s="137">
        <f>SUM(F83:F87)</f>
        <v>1037.7759999999998</v>
      </c>
      <c r="G88" s="147"/>
      <c r="H88" s="137">
        <f>SUM(H83:H87)</f>
        <v>5583.3119999999999</v>
      </c>
      <c r="I88" s="147"/>
      <c r="J88" s="147"/>
      <c r="K88" s="137"/>
      <c r="L88" s="137">
        <f t="shared" si="7"/>
        <v>6621.0879999999997</v>
      </c>
      <c r="M88" s="138"/>
    </row>
    <row r="89" spans="1:13" s="139" customFormat="1" ht="24.95" customHeight="1">
      <c r="A89" s="145" t="s">
        <v>230</v>
      </c>
      <c r="B89" s="146" t="s">
        <v>231</v>
      </c>
      <c r="C89" s="146" t="s">
        <v>76</v>
      </c>
      <c r="D89" s="147"/>
      <c r="E89" s="147"/>
      <c r="F89" s="147"/>
      <c r="G89" s="147"/>
      <c r="H89" s="137"/>
      <c r="I89" s="147"/>
      <c r="J89" s="147"/>
      <c r="K89" s="147"/>
      <c r="L89" s="147"/>
      <c r="M89" s="138"/>
    </row>
    <row r="90" spans="1:13" s="139" customFormat="1" ht="24.95" customHeight="1">
      <c r="A90" s="146" t="s">
        <v>81</v>
      </c>
      <c r="B90" s="146"/>
      <c r="C90" s="146" t="s">
        <v>78</v>
      </c>
      <c r="D90" s="147">
        <v>0.05</v>
      </c>
      <c r="E90" s="147"/>
      <c r="F90" s="147"/>
      <c r="G90" s="148">
        <v>99882</v>
      </c>
      <c r="H90" s="137">
        <f>D90*G90</f>
        <v>4994.1000000000004</v>
      </c>
      <c r="I90" s="147"/>
      <c r="J90" s="147"/>
      <c r="K90" s="148">
        <v>99882</v>
      </c>
      <c r="L90" s="148">
        <v>4994</v>
      </c>
      <c r="M90" s="138"/>
    </row>
    <row r="91" spans="1:13" s="139" customFormat="1" ht="24.95" customHeight="1">
      <c r="A91" s="146" t="s">
        <v>6</v>
      </c>
      <c r="B91" s="146"/>
      <c r="C91" s="146"/>
      <c r="D91" s="147"/>
      <c r="E91" s="147"/>
      <c r="F91" s="147"/>
      <c r="G91" s="147"/>
      <c r="H91" s="148">
        <f>SUM(H89:H90)</f>
        <v>4994.1000000000004</v>
      </c>
      <c r="I91" s="147"/>
      <c r="J91" s="147"/>
      <c r="K91" s="147"/>
      <c r="L91" s="148">
        <v>4994</v>
      </c>
      <c r="M91" s="138"/>
    </row>
    <row r="92" spans="1:13" ht="24.95" customHeight="1"/>
    <row r="93" spans="1:13" ht="24.95" customHeight="1"/>
    <row r="94" spans="1:13" ht="24.95" customHeight="1"/>
    <row r="95" spans="1:13" ht="24.95" customHeight="1"/>
    <row r="96" spans="1:13" ht="24.95" customHeight="1"/>
    <row r="97" ht="24.95" customHeight="1"/>
    <row r="98" ht="24.95" customHeight="1"/>
    <row r="99" ht="24.95" customHeight="1"/>
    <row r="100" ht="24.95" customHeight="1"/>
  </sheetData>
  <mergeCells count="11">
    <mergeCell ref="D3:D4"/>
    <mergeCell ref="M3:M4"/>
    <mergeCell ref="C3:C4"/>
    <mergeCell ref="A1:M1"/>
    <mergeCell ref="E3:F3"/>
    <mergeCell ref="G3:H3"/>
    <mergeCell ref="I3:J3"/>
    <mergeCell ref="K3:L3"/>
    <mergeCell ref="A2:M2"/>
    <mergeCell ref="B3:B4"/>
    <mergeCell ref="A3:A4"/>
  </mergeCells>
  <phoneticPr fontId="2" type="noConversion"/>
  <printOptions horizontalCentered="1"/>
  <pageMargins left="0.35433070866141736" right="0.35433070866141736" top="0.35433070866141736" bottom="0.35433070866141736" header="0.15748031496062992" footer="0.15748031496062992"/>
  <pageSetup paperSize="9" scale="7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D9" sqref="D9"/>
    </sheetView>
  </sheetViews>
  <sheetFormatPr defaultRowHeight="13.5"/>
  <cols>
    <col min="1" max="1" width="23.44140625" style="19" customWidth="1"/>
    <col min="2" max="2" width="20.77734375" style="19" customWidth="1"/>
    <col min="3" max="3" width="6.88671875" style="19" customWidth="1"/>
    <col min="4" max="4" width="11.5546875" style="19" customWidth="1"/>
    <col min="5" max="5" width="13.44140625" style="19" customWidth="1"/>
    <col min="6" max="6" width="12.88671875" style="19" customWidth="1"/>
    <col min="7" max="7" width="13.5546875" style="19" customWidth="1"/>
    <col min="8" max="16384" width="8.88671875" style="19"/>
  </cols>
  <sheetData>
    <row r="1" spans="1:8" ht="60.75" customHeight="1">
      <c r="A1" s="222" t="s">
        <v>90</v>
      </c>
      <c r="B1" s="223"/>
      <c r="C1" s="223"/>
      <c r="D1" s="223"/>
      <c r="E1" s="223"/>
      <c r="F1" s="223"/>
      <c r="G1" s="223"/>
      <c r="H1" s="223"/>
    </row>
    <row r="2" spans="1:8" ht="45" customHeight="1" thickBot="1">
      <c r="A2" s="20" t="str">
        <f>물량산출서!A3</f>
        <v>[공사명] 통합사무실 구축에 따른 사무실 이전 공사</v>
      </c>
    </row>
    <row r="3" spans="1:8" s="93" customFormat="1" ht="39.75" customHeight="1" thickBot="1">
      <c r="A3" s="156" t="s">
        <v>82</v>
      </c>
      <c r="B3" s="157" t="s">
        <v>83</v>
      </c>
      <c r="C3" s="157" t="s">
        <v>84</v>
      </c>
      <c r="D3" s="157" t="s">
        <v>85</v>
      </c>
      <c r="E3" s="157" t="s">
        <v>86</v>
      </c>
      <c r="F3" s="157" t="s">
        <v>87</v>
      </c>
      <c r="G3" s="157" t="s">
        <v>88</v>
      </c>
      <c r="H3" s="158" t="s">
        <v>64</v>
      </c>
    </row>
    <row r="4" spans="1:8" s="93" customFormat="1" ht="24.95" customHeight="1">
      <c r="A4" s="159" t="s">
        <v>178</v>
      </c>
      <c r="B4" s="160" t="s">
        <v>179</v>
      </c>
      <c r="C4" s="160" t="s">
        <v>76</v>
      </c>
      <c r="D4" s="161">
        <v>75000</v>
      </c>
      <c r="E4" s="162" t="s">
        <v>180</v>
      </c>
      <c r="F4" s="163" t="s">
        <v>181</v>
      </c>
      <c r="G4" s="162">
        <v>0</v>
      </c>
      <c r="H4" s="164"/>
    </row>
    <row r="5" spans="1:8" s="93" customFormat="1" ht="24.95" customHeight="1">
      <c r="A5" s="150" t="s">
        <v>205</v>
      </c>
      <c r="B5" s="129" t="s">
        <v>206</v>
      </c>
      <c r="C5" s="129" t="s">
        <v>207</v>
      </c>
      <c r="D5" s="130">
        <v>55000</v>
      </c>
      <c r="E5" s="131" t="s">
        <v>89</v>
      </c>
      <c r="F5" s="131" t="s">
        <v>89</v>
      </c>
      <c r="G5" s="131" t="s">
        <v>208</v>
      </c>
      <c r="H5" s="151"/>
    </row>
    <row r="6" spans="1:8" s="93" customFormat="1" ht="24.95" customHeight="1">
      <c r="A6" s="150" t="s">
        <v>214</v>
      </c>
      <c r="B6" s="129" t="s">
        <v>215</v>
      </c>
      <c r="C6" s="129" t="s">
        <v>76</v>
      </c>
      <c r="D6" s="130">
        <v>10900</v>
      </c>
      <c r="E6" s="131" t="s">
        <v>216</v>
      </c>
      <c r="F6" s="131" t="s">
        <v>217</v>
      </c>
      <c r="G6" s="131" t="s">
        <v>218</v>
      </c>
      <c r="H6" s="151"/>
    </row>
    <row r="7" spans="1:8" s="93" customFormat="1" ht="24.95" customHeight="1">
      <c r="A7" s="150" t="s">
        <v>232</v>
      </c>
      <c r="B7" s="129" t="s">
        <v>233</v>
      </c>
      <c r="C7" s="129" t="s">
        <v>176</v>
      </c>
      <c r="D7" s="130">
        <v>88000</v>
      </c>
      <c r="E7" s="131" t="s">
        <v>89</v>
      </c>
      <c r="F7" s="131" t="s">
        <v>89</v>
      </c>
      <c r="G7" s="131">
        <v>0</v>
      </c>
      <c r="H7" s="151"/>
    </row>
    <row r="8" spans="1:8" ht="24.95" customHeight="1">
      <c r="A8" s="150" t="s">
        <v>238</v>
      </c>
      <c r="B8" s="129" t="s">
        <v>239</v>
      </c>
      <c r="C8" s="129" t="s">
        <v>97</v>
      </c>
      <c r="D8" s="130">
        <v>125339</v>
      </c>
      <c r="E8" s="131" t="s">
        <v>89</v>
      </c>
      <c r="F8" s="131" t="s">
        <v>89</v>
      </c>
      <c r="G8" s="131">
        <v>0</v>
      </c>
      <c r="H8" s="151"/>
    </row>
    <row r="9" spans="1:8" s="166" customFormat="1" ht="24.95" customHeight="1">
      <c r="A9" s="150" t="s">
        <v>253</v>
      </c>
      <c r="B9" s="129" t="s">
        <v>254</v>
      </c>
      <c r="C9" s="129" t="s">
        <v>77</v>
      </c>
      <c r="D9" s="130">
        <v>37000</v>
      </c>
      <c r="E9" s="131" t="s">
        <v>89</v>
      </c>
      <c r="F9" s="131" t="s">
        <v>89</v>
      </c>
      <c r="G9" s="165">
        <v>37000</v>
      </c>
      <c r="H9" s="151"/>
    </row>
    <row r="10" spans="1:8" ht="24.95" customHeight="1">
      <c r="A10" s="152"/>
      <c r="B10" s="128"/>
      <c r="C10" s="128"/>
      <c r="D10" s="128"/>
      <c r="E10" s="128"/>
      <c r="F10" s="128"/>
      <c r="G10" s="128"/>
      <c r="H10" s="151"/>
    </row>
    <row r="11" spans="1:8" ht="24.95" customHeight="1">
      <c r="A11" s="152"/>
      <c r="B11" s="128"/>
      <c r="C11" s="128"/>
      <c r="D11" s="128"/>
      <c r="E11" s="128"/>
      <c r="F11" s="128"/>
      <c r="G11" s="128"/>
      <c r="H11" s="151"/>
    </row>
    <row r="12" spans="1:8" ht="24.95" customHeight="1">
      <c r="A12" s="152"/>
      <c r="B12" s="128"/>
      <c r="C12" s="128"/>
      <c r="D12" s="128"/>
      <c r="E12" s="128"/>
      <c r="F12" s="128"/>
      <c r="G12" s="128"/>
      <c r="H12" s="151"/>
    </row>
    <row r="13" spans="1:8" ht="24.95" customHeight="1">
      <c r="A13" s="152"/>
      <c r="B13" s="128"/>
      <c r="C13" s="128"/>
      <c r="D13" s="128"/>
      <c r="E13" s="128"/>
      <c r="F13" s="128"/>
      <c r="G13" s="128"/>
      <c r="H13" s="151"/>
    </row>
    <row r="14" spans="1:8" ht="24.95" customHeight="1">
      <c r="A14" s="152"/>
      <c r="B14" s="128"/>
      <c r="C14" s="128"/>
      <c r="D14" s="128"/>
      <c r="E14" s="128"/>
      <c r="F14" s="128"/>
      <c r="G14" s="128"/>
      <c r="H14" s="151"/>
    </row>
    <row r="15" spans="1:8" ht="24.95" customHeight="1" thickBot="1">
      <c r="A15" s="153"/>
      <c r="B15" s="154"/>
      <c r="C15" s="154"/>
      <c r="D15" s="154"/>
      <c r="E15" s="154"/>
      <c r="F15" s="154"/>
      <c r="G15" s="154"/>
      <c r="H15" s="155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1"/>
  <sheetViews>
    <sheetView tabSelected="1" view="pageBreakPreview" zoomScale="60" zoomScaleNormal="100" workbookViewId="0">
      <pane ySplit="3" topLeftCell="A4" activePane="bottomLeft" state="frozen"/>
      <selection pane="bottomLeft" activeCell="J15" sqref="J15"/>
    </sheetView>
  </sheetViews>
  <sheetFormatPr defaultRowHeight="13.5"/>
  <cols>
    <col min="1" max="1" width="7.109375" style="18" customWidth="1"/>
    <col min="2" max="2" width="32.44140625" style="1" customWidth="1"/>
    <col min="3" max="3" width="19.6640625" style="17" customWidth="1"/>
    <col min="4" max="4" width="5.88671875" style="16" customWidth="1"/>
    <col min="5" max="5" width="21.77734375" style="16" customWidth="1"/>
    <col min="6" max="6" width="14.88671875" style="1" customWidth="1"/>
    <col min="7" max="7" width="10.109375" style="1" customWidth="1"/>
    <col min="8" max="16384" width="8.88671875" style="1"/>
  </cols>
  <sheetData>
    <row r="1" spans="1:13" ht="30" customHeight="1">
      <c r="A1" s="225" t="s">
        <v>63</v>
      </c>
      <c r="B1" s="225"/>
      <c r="C1" s="225"/>
      <c r="D1" s="225"/>
      <c r="E1" s="225"/>
      <c r="F1" s="225"/>
      <c r="G1" s="225"/>
    </row>
    <row r="2" spans="1:13" ht="20.100000000000001" customHeight="1">
      <c r="A2" s="2"/>
      <c r="B2" s="3"/>
      <c r="C2" s="4"/>
      <c r="D2" s="3"/>
      <c r="E2" s="3"/>
      <c r="F2" s="3"/>
      <c r="G2" s="5"/>
    </row>
    <row r="3" spans="1:13" ht="20.100000000000001" customHeight="1" thickBot="1">
      <c r="A3" s="224" t="s">
        <v>258</v>
      </c>
      <c r="B3" s="224"/>
      <c r="C3" s="224"/>
      <c r="D3" s="224"/>
      <c r="E3" s="224"/>
      <c r="F3" s="224"/>
      <c r="G3" s="224"/>
    </row>
    <row r="4" spans="1:13" s="7" customFormat="1" ht="24.95" customHeight="1" thickBot="1">
      <c r="A4" s="124" t="s">
        <v>67</v>
      </c>
      <c r="B4" s="125" t="s">
        <v>75</v>
      </c>
      <c r="C4" s="126" t="s">
        <v>68</v>
      </c>
      <c r="D4" s="126" t="s">
        <v>71</v>
      </c>
      <c r="E4" s="126" t="s">
        <v>69</v>
      </c>
      <c r="F4" s="126" t="s">
        <v>70</v>
      </c>
      <c r="G4" s="127" t="s">
        <v>72</v>
      </c>
      <c r="H4" s="6"/>
      <c r="K4" s="8"/>
      <c r="L4" s="6"/>
      <c r="M4" s="6"/>
    </row>
    <row r="5" spans="1:13" s="7" customFormat="1" ht="24.95" customHeight="1">
      <c r="A5" s="94"/>
      <c r="B5" s="95" t="s">
        <v>147</v>
      </c>
      <c r="C5" s="96"/>
      <c r="D5" s="97" t="s">
        <v>73</v>
      </c>
      <c r="E5" s="98" t="s">
        <v>172</v>
      </c>
      <c r="F5" s="99">
        <f>23*4.2</f>
        <v>96.600000000000009</v>
      </c>
      <c r="G5" s="100"/>
      <c r="H5" s="6"/>
      <c r="K5" s="8"/>
      <c r="L5" s="6"/>
      <c r="M5" s="6"/>
    </row>
    <row r="6" spans="1:13" s="7" customFormat="1" ht="24.95" customHeight="1">
      <c r="A6" s="9"/>
      <c r="B6" s="132" t="s">
        <v>245</v>
      </c>
      <c r="C6" s="133"/>
      <c r="D6" s="13" t="s">
        <v>65</v>
      </c>
      <c r="E6" s="134" t="s">
        <v>246</v>
      </c>
      <c r="F6" s="135">
        <f>23*4.2*2</f>
        <v>193.20000000000002</v>
      </c>
      <c r="G6" s="136"/>
      <c r="H6" s="6"/>
      <c r="K6" s="8"/>
      <c r="L6" s="6"/>
      <c r="M6" s="6"/>
    </row>
    <row r="7" spans="1:13" ht="24.95" customHeight="1">
      <c r="A7" s="10"/>
      <c r="B7" s="11" t="s">
        <v>148</v>
      </c>
      <c r="C7" s="12" t="s">
        <v>95</v>
      </c>
      <c r="D7" s="13" t="s">
        <v>113</v>
      </c>
      <c r="E7" s="91" t="s">
        <v>170</v>
      </c>
      <c r="F7" s="14">
        <f>2*2.7</f>
        <v>5.4</v>
      </c>
      <c r="G7" s="15"/>
      <c r="H7" s="16"/>
      <c r="K7" s="17"/>
      <c r="L7" s="16"/>
      <c r="M7" s="16"/>
    </row>
    <row r="8" spans="1:13" ht="24.95" customHeight="1">
      <c r="A8" s="10"/>
      <c r="B8" s="11" t="s">
        <v>175</v>
      </c>
      <c r="C8" s="12"/>
      <c r="D8" s="13" t="s">
        <v>65</v>
      </c>
      <c r="E8" s="91" t="s">
        <v>171</v>
      </c>
      <c r="F8" s="14">
        <f>2*2.7*2</f>
        <v>10.8</v>
      </c>
      <c r="G8" s="15"/>
      <c r="H8" s="16"/>
      <c r="K8" s="17"/>
      <c r="L8" s="16"/>
      <c r="M8" s="16"/>
    </row>
    <row r="9" spans="1:13" ht="24.95" customHeight="1">
      <c r="A9" s="10"/>
      <c r="B9" s="11" t="s">
        <v>150</v>
      </c>
      <c r="C9" s="12"/>
      <c r="D9" s="13" t="s">
        <v>65</v>
      </c>
      <c r="E9" s="91" t="s">
        <v>243</v>
      </c>
      <c r="F9" s="14">
        <f>23*0.9</f>
        <v>20.7</v>
      </c>
      <c r="G9" s="15"/>
      <c r="H9" s="16"/>
      <c r="K9" s="17"/>
      <c r="L9" s="16"/>
      <c r="M9" s="16"/>
    </row>
    <row r="10" spans="1:13" ht="24.95" customHeight="1">
      <c r="A10" s="10"/>
      <c r="B10" s="11" t="s">
        <v>152</v>
      </c>
      <c r="C10" s="12"/>
      <c r="D10" s="13" t="s">
        <v>65</v>
      </c>
      <c r="E10" s="91" t="s">
        <v>242</v>
      </c>
      <c r="F10" s="14">
        <v>20.7</v>
      </c>
      <c r="G10" s="15"/>
      <c r="H10" s="16"/>
      <c r="K10" s="17"/>
      <c r="L10" s="16"/>
      <c r="M10" s="16"/>
    </row>
    <row r="11" spans="1:13" ht="24.95" customHeight="1">
      <c r="A11" s="10"/>
      <c r="B11" s="11" t="s">
        <v>154</v>
      </c>
      <c r="C11" s="12"/>
      <c r="D11" s="13" t="s">
        <v>65</v>
      </c>
      <c r="E11" s="91" t="s">
        <v>241</v>
      </c>
      <c r="F11" s="14">
        <f>17*2+5*4</f>
        <v>54</v>
      </c>
      <c r="G11" s="15"/>
      <c r="H11" s="16"/>
      <c r="K11" s="17"/>
      <c r="L11" s="16"/>
      <c r="M11" s="16"/>
    </row>
    <row r="12" spans="1:13" ht="24.95" customHeight="1">
      <c r="A12" s="10"/>
      <c r="B12" s="11" t="s">
        <v>156</v>
      </c>
      <c r="C12" s="12"/>
      <c r="D12" s="13" t="s">
        <v>65</v>
      </c>
      <c r="E12" s="91" t="s">
        <v>240</v>
      </c>
      <c r="F12" s="14">
        <v>54</v>
      </c>
      <c r="G12" s="15"/>
      <c r="H12" s="16"/>
      <c r="K12" s="17"/>
      <c r="L12" s="16"/>
      <c r="M12" s="16"/>
    </row>
    <row r="13" spans="1:13" ht="24.95" customHeight="1">
      <c r="A13" s="10"/>
      <c r="B13" s="11" t="s">
        <v>158</v>
      </c>
      <c r="C13" s="12"/>
      <c r="D13" s="13" t="s">
        <v>169</v>
      </c>
      <c r="E13" s="91">
        <v>7</v>
      </c>
      <c r="F13" s="14">
        <v>7</v>
      </c>
      <c r="G13" s="15"/>
      <c r="H13" s="16"/>
      <c r="K13" s="17"/>
      <c r="L13" s="16"/>
      <c r="M13" s="16"/>
    </row>
    <row r="14" spans="1:13" ht="24.95" customHeight="1">
      <c r="A14" s="10"/>
      <c r="B14" s="11" t="s">
        <v>160</v>
      </c>
      <c r="C14" s="12"/>
      <c r="D14" s="13" t="s">
        <v>169</v>
      </c>
      <c r="E14" s="91">
        <v>5</v>
      </c>
      <c r="F14" s="92">
        <v>5</v>
      </c>
      <c r="G14" s="15"/>
      <c r="H14" s="16"/>
      <c r="K14" s="17"/>
      <c r="L14" s="16"/>
      <c r="M14" s="16"/>
    </row>
    <row r="15" spans="1:13" ht="24.95" customHeight="1">
      <c r="A15" s="10"/>
      <c r="B15" s="11" t="s">
        <v>162</v>
      </c>
      <c r="C15" s="12"/>
      <c r="D15" s="13" t="s">
        <v>169</v>
      </c>
      <c r="E15" s="91">
        <v>13</v>
      </c>
      <c r="F15" s="14">
        <v>13</v>
      </c>
      <c r="G15" s="15"/>
      <c r="H15" s="16"/>
      <c r="K15" s="17"/>
      <c r="L15" s="16"/>
      <c r="M15" s="16"/>
    </row>
    <row r="16" spans="1:13" ht="24.95" customHeight="1">
      <c r="A16" s="10"/>
      <c r="B16" s="11" t="s">
        <v>164</v>
      </c>
      <c r="C16" s="12"/>
      <c r="D16" s="13" t="s">
        <v>169</v>
      </c>
      <c r="E16" s="91">
        <v>1</v>
      </c>
      <c r="F16" s="14">
        <v>1</v>
      </c>
      <c r="G16" s="15"/>
      <c r="H16" s="16"/>
      <c r="K16" s="17"/>
      <c r="L16" s="16"/>
      <c r="M16" s="16"/>
    </row>
    <row r="17" spans="1:13" ht="24.95" customHeight="1">
      <c r="A17" s="10"/>
      <c r="B17" s="11" t="s">
        <v>166</v>
      </c>
      <c r="C17" s="12"/>
      <c r="D17" s="13" t="s">
        <v>65</v>
      </c>
      <c r="E17" s="91" t="s">
        <v>171</v>
      </c>
      <c r="F17" s="14">
        <f>2*2.7*2</f>
        <v>10.8</v>
      </c>
      <c r="G17" s="15"/>
      <c r="H17" s="16"/>
      <c r="K17" s="17"/>
      <c r="L17" s="16"/>
      <c r="M17" s="16"/>
    </row>
    <row r="18" spans="1:13" ht="24.95" customHeight="1">
      <c r="A18" s="10"/>
      <c r="B18" s="11" t="s">
        <v>250</v>
      </c>
      <c r="C18" s="12"/>
      <c r="D18" s="13" t="s">
        <v>65</v>
      </c>
      <c r="E18" s="91" t="s">
        <v>251</v>
      </c>
      <c r="F18" s="14">
        <f>4.1*2.7</f>
        <v>11.07</v>
      </c>
      <c r="G18" s="15"/>
      <c r="H18" s="16"/>
      <c r="K18" s="17"/>
      <c r="L18" s="16"/>
      <c r="M18" s="16"/>
    </row>
    <row r="19" spans="1:13" ht="24.95" customHeight="1">
      <c r="A19" s="10"/>
      <c r="B19" s="11" t="s">
        <v>168</v>
      </c>
      <c r="C19" s="12"/>
      <c r="D19" s="13" t="s">
        <v>65</v>
      </c>
      <c r="E19" s="14" t="s">
        <v>173</v>
      </c>
      <c r="F19" s="14">
        <f>6*20.5+17*2+4.5*4</f>
        <v>175</v>
      </c>
      <c r="G19" s="15"/>
      <c r="H19" s="16"/>
      <c r="K19" s="17"/>
      <c r="L19" s="16"/>
      <c r="M19" s="16"/>
    </row>
    <row r="20" spans="1:13" ht="24.95" customHeight="1">
      <c r="A20" s="10"/>
      <c r="B20" s="11"/>
      <c r="C20" s="12"/>
      <c r="D20" s="13"/>
      <c r="E20" s="14"/>
      <c r="F20" s="14"/>
      <c r="G20" s="15"/>
      <c r="H20" s="16"/>
      <c r="K20" s="17"/>
      <c r="L20" s="16"/>
      <c r="M20" s="16"/>
    </row>
    <row r="21" spans="1:13" ht="24.95" customHeight="1" thickBot="1">
      <c r="A21" s="101"/>
      <c r="B21" s="102"/>
      <c r="C21" s="103"/>
      <c r="D21" s="104"/>
      <c r="E21" s="105"/>
      <c r="F21" s="105"/>
      <c r="G21" s="106"/>
      <c r="H21" s="16"/>
      <c r="K21" s="17"/>
      <c r="L21" s="16"/>
      <c r="M21" s="16"/>
    </row>
  </sheetData>
  <mergeCells count="2">
    <mergeCell ref="A3:G3"/>
    <mergeCell ref="A1:G1"/>
  </mergeCells>
  <phoneticPr fontId="2" type="noConversion"/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표지</vt:lpstr>
      <vt:lpstr>원가계산서</vt:lpstr>
      <vt:lpstr>내역서</vt:lpstr>
      <vt:lpstr>일위대가</vt:lpstr>
      <vt:lpstr>가격조사표</vt:lpstr>
      <vt:lpstr>물량산출서</vt:lpstr>
      <vt:lpstr>내역서!Print_Area</vt:lpstr>
      <vt:lpstr>물량산출서!Print_Area</vt:lpstr>
      <vt:lpstr>원가계산서!Print_Area</vt:lpstr>
      <vt:lpstr>일위대가!Print_Area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용산구청</dc:creator>
  <cp:lastModifiedBy>Owner</cp:lastModifiedBy>
  <cp:lastPrinted>2016-09-29T08:15:01Z</cp:lastPrinted>
  <dcterms:created xsi:type="dcterms:W3CDTF">2009-09-10T08:25:52Z</dcterms:created>
  <dcterms:modified xsi:type="dcterms:W3CDTF">2016-11-25T02:13:26Z</dcterms:modified>
</cp:coreProperties>
</file>