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연도별 계약심사\0.계약심사 중\20230515-한국만화영상진흥원 LED조명 교체공사\"/>
    </mc:Choice>
  </mc:AlternateContent>
  <xr:revisionPtr revIDLastSave="0" documentId="13_ncr:1_{CAF6DBB7-B599-4ECB-B5CF-18895AC44E15}" xr6:coauthVersionLast="36" xr6:coauthVersionMax="36" xr10:uidLastSave="{00000000-0000-0000-0000-000000000000}"/>
  <bookViews>
    <workbookView xWindow="28875" yWindow="-315" windowWidth="19980" windowHeight="10095" activeTab="1" xr2:uid="{00000000-000D-0000-FFFF-FFFF00000000}"/>
  </bookViews>
  <sheets>
    <sheet name="조정사유서(원)" sheetId="1" r:id="rId1"/>
    <sheet name="조정사유서" sheetId="2" r:id="rId2"/>
  </sheets>
  <definedNames>
    <definedName name="_xlnm.Print_Area" localSheetId="1">조정사유서!$A$1:$G$34</definedName>
    <definedName name="_xlnm.Print_Area" localSheetId="0">'조정사유서(원)'!$A$1:$G$34</definedName>
  </definedNames>
  <calcPr calcId="181029"/>
</workbook>
</file>

<file path=xl/calcChain.xml><?xml version="1.0" encoding="utf-8"?>
<calcChain xmlns="http://schemas.openxmlformats.org/spreadsheetml/2006/main">
  <c r="D24" i="1" l="1"/>
  <c r="C17" i="1"/>
  <c r="G17" i="1"/>
  <c r="D17" i="1" l="1"/>
  <c r="L9" i="1" l="1"/>
  <c r="G16" i="1" l="1"/>
  <c r="G15" i="1"/>
  <c r="G14" i="1"/>
  <c r="G13" i="1"/>
  <c r="C10" i="1" l="1"/>
  <c r="C21" i="1" s="1"/>
  <c r="C16" i="1" l="1"/>
  <c r="C14" i="1"/>
  <c r="C13" i="1"/>
  <c r="C15" i="1" s="1"/>
  <c r="C12" i="1" l="1"/>
  <c r="C11" i="1"/>
  <c r="D8" i="1" l="1"/>
  <c r="D10" i="1" l="1"/>
  <c r="D22" i="1" s="1"/>
  <c r="D21" i="1" l="1"/>
  <c r="C8" i="1"/>
  <c r="H21" i="1" l="1"/>
  <c r="C20" i="1"/>
  <c r="C18" i="1"/>
  <c r="D14" i="1"/>
  <c r="D13" i="1"/>
  <c r="D20" i="1"/>
  <c r="D16" i="1"/>
  <c r="D15" i="1" l="1"/>
  <c r="E20" i="1"/>
  <c r="D18" i="1"/>
  <c r="D19" i="1"/>
  <c r="C19" i="1"/>
  <c r="C23" i="1" s="1"/>
  <c r="G11" i="1"/>
  <c r="E25" i="1"/>
  <c r="G23" i="1"/>
  <c r="C9" i="1" l="1"/>
  <c r="D11" i="1"/>
  <c r="D12" i="1"/>
  <c r="E16" i="1"/>
  <c r="C26" i="1" l="1"/>
  <c r="C27" i="1" s="1"/>
  <c r="D23" i="1"/>
  <c r="E19" i="1"/>
  <c r="E15" i="1"/>
  <c r="D9" i="1" l="1"/>
  <c r="E18" i="1"/>
  <c r="D26" i="1" l="1"/>
  <c r="D27" i="1" s="1"/>
  <c r="E11" i="1"/>
  <c r="E12" i="1"/>
  <c r="E13" i="1"/>
  <c r="E14" i="1"/>
  <c r="E17" i="1"/>
  <c r="E10" i="1"/>
  <c r="E8" i="1"/>
  <c r="E23" i="1"/>
  <c r="E21" i="1"/>
  <c r="E26" i="1" l="1"/>
  <c r="E24" i="1"/>
  <c r="E27" i="1"/>
  <c r="G27" i="1" s="1"/>
  <c r="E9" i="1" l="1"/>
</calcChain>
</file>

<file path=xl/sharedStrings.xml><?xml version="1.0" encoding="utf-8"?>
<sst xmlns="http://schemas.openxmlformats.org/spreadsheetml/2006/main" count="78" uniqueCount="46">
  <si>
    <t>구       분</t>
    <phoneticPr fontId="6" type="noConversion"/>
  </si>
  <si>
    <t>설계금액</t>
    <phoneticPr fontId="6" type="noConversion"/>
  </si>
  <si>
    <t>증(감)액</t>
    <phoneticPr fontId="6" type="noConversion"/>
  </si>
  <si>
    <t>조정률</t>
    <phoneticPr fontId="9" type="noConversion"/>
  </si>
  <si>
    <t>조정내용</t>
    <phoneticPr fontId="6" type="noConversion"/>
  </si>
  <si>
    <t xml:space="preserve"> 직접공사비</t>
    <phoneticPr fontId="6" type="noConversion"/>
  </si>
  <si>
    <t xml:space="preserve"> 제경비</t>
    <phoneticPr fontId="6" type="noConversion"/>
  </si>
  <si>
    <t xml:space="preserve"> 노인장기요양보험료</t>
    <phoneticPr fontId="6" type="noConversion"/>
  </si>
  <si>
    <t xml:space="preserve"> 연금보험료</t>
    <phoneticPr fontId="8" type="noConversion"/>
  </si>
  <si>
    <t xml:space="preserve"> 건강보험료</t>
    <phoneticPr fontId="2" type="noConversion"/>
  </si>
  <si>
    <t xml:space="preserve"> 산재보험료</t>
    <phoneticPr fontId="2" type="noConversion"/>
  </si>
  <si>
    <t xml:space="preserve"> 간접노무비</t>
    <phoneticPr fontId="2" type="noConversion"/>
  </si>
  <si>
    <t xml:space="preserve"> 고용보험료</t>
    <phoneticPr fontId="6" type="noConversion"/>
  </si>
  <si>
    <t xml:space="preserve"> 기타경비</t>
    <phoneticPr fontId="6" type="noConversion"/>
  </si>
  <si>
    <t xml:space="preserve"> 일반관리비</t>
    <phoneticPr fontId="6" type="noConversion"/>
  </si>
  <si>
    <t xml:space="preserve"> 이윤</t>
    <phoneticPr fontId="6" type="noConversion"/>
  </si>
  <si>
    <t xml:space="preserve"> 도급비</t>
    <phoneticPr fontId="6" type="noConversion"/>
  </si>
  <si>
    <t xml:space="preserve"> 산업안전보건관리비</t>
    <phoneticPr fontId="6" type="noConversion"/>
  </si>
  <si>
    <t>조사금액</t>
    <phoneticPr fontId="6" type="noConversion"/>
  </si>
  <si>
    <r>
      <t>설계율(%)</t>
    </r>
    <r>
      <rPr>
        <b/>
        <vertAlign val="superscript"/>
        <sz val="12"/>
        <rFont val="맑은 고딕"/>
        <family val="3"/>
        <charset val="129"/>
        <scheme val="minor"/>
      </rPr>
      <t>1)</t>
    </r>
    <phoneticPr fontId="6" type="noConversion"/>
  </si>
  <si>
    <r>
      <t>조사율(%)</t>
    </r>
    <r>
      <rPr>
        <b/>
        <vertAlign val="superscript"/>
        <sz val="12"/>
        <rFont val="맑은 고딕"/>
        <family val="3"/>
        <charset val="129"/>
        <scheme val="minor"/>
      </rPr>
      <t>2)</t>
    </r>
    <phoneticPr fontId="6" type="noConversion"/>
  </si>
  <si>
    <t>1) 설계율 : 심사요청부서에서 적용한 비율</t>
    <phoneticPr fontId="10" type="noConversion"/>
  </si>
  <si>
    <t xml:space="preserve">  별표 제7호 서식</t>
    <phoneticPr fontId="2" type="noConversion"/>
  </si>
  <si>
    <r>
      <t>조 정 사 유 서</t>
    </r>
    <r>
      <rPr>
        <u val="double"/>
        <sz val="14"/>
        <rFont val="HY울릉도M"/>
        <family val="1"/>
        <charset val="129"/>
      </rPr>
      <t>(제7조 관련)</t>
    </r>
    <phoneticPr fontId="6" type="noConversion"/>
  </si>
  <si>
    <t>2) 조사율 : 계약심사부서에서 적용한 비율</t>
    <phoneticPr fontId="2" type="noConversion"/>
  </si>
  <si>
    <t xml:space="preserve"> 건설하도급대금 지급보증서발급수수료</t>
    <phoneticPr fontId="6" type="noConversion"/>
  </si>
  <si>
    <t xml:space="preserve"> 건설기계대여대금 지급보증서발급수수료</t>
    <phoneticPr fontId="6" type="noConversion"/>
  </si>
  <si>
    <t xml:space="preserve"> 부가가치세</t>
    <phoneticPr fontId="6" type="noConversion"/>
  </si>
  <si>
    <t xml:space="preserve"> 환경보전비</t>
    <phoneticPr fontId="2" type="noConversion"/>
  </si>
  <si>
    <t xml:space="preserve"> 퇴직공제부금비</t>
    <phoneticPr fontId="6" type="noConversion"/>
  </si>
  <si>
    <t>(단위 : 천원)</t>
    <phoneticPr fontId="6" type="noConversion"/>
  </si>
  <si>
    <t xml:space="preserve">재료비 </t>
    <phoneticPr fontId="2" type="noConversion"/>
  </si>
  <si>
    <t>노무비</t>
    <phoneticPr fontId="2" type="noConversion"/>
  </si>
  <si>
    <t>경비</t>
    <phoneticPr fontId="2" type="noConversion"/>
  </si>
  <si>
    <t>도급자관급자재</t>
    <phoneticPr fontId="2" type="noConversion"/>
  </si>
  <si>
    <t>조정률</t>
  </si>
  <si>
    <t xml:space="preserve"> 수도광열비</t>
    <phoneticPr fontId="2" type="noConversion"/>
  </si>
  <si>
    <t>※</t>
    <phoneticPr fontId="2" type="noConversion"/>
  </si>
  <si>
    <t>공사중 수도광열비 관련 경비 발생시 설계변경으로 실비정산 가능</t>
    <phoneticPr fontId="2" type="noConversion"/>
  </si>
  <si>
    <t xml:space="preserve"> 건강보험료</t>
  </si>
  <si>
    <t xml:space="preserve"> 연금보험료</t>
  </si>
  <si>
    <t xml:space="preserve"> 노인장기요양보험료</t>
  </si>
  <si>
    <t xml:space="preserve"> 퇴직공제부금비</t>
  </si>
  <si>
    <t>○ 제경비 조정 :  기타경비(수도광열비 제외)  등 2종</t>
    <phoneticPr fontId="10" type="noConversion"/>
  </si>
  <si>
    <t>○ 공사명 : 한국만화영상진흥원 LED조명 교체공사</t>
    <phoneticPr fontId="6" type="noConversion"/>
  </si>
  <si>
    <t>○ 일위노임 조정 :내열비닐절연전선 등 4종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</si>
</sst>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&quot;₩&quot;* #,##0_ ;_ &quot;₩&quot;* \-#,##0_ ;_ &quot;₩&quot;* &quot;-&quot;_ ;_ @_ "/>
    <numFmt numFmtId="177" formatCode="#,###,"/>
    <numFmt numFmtId="178" formatCode="0.000%"/>
    <numFmt numFmtId="179" formatCode="#,##0_ 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b/>
      <u val="double"/>
      <sz val="20"/>
      <name val="HY울릉도M"/>
      <family val="1"/>
      <charset val="129"/>
    </font>
    <font>
      <sz val="8"/>
      <name val="돋움"/>
      <family val="3"/>
      <charset val="129"/>
    </font>
    <font>
      <sz val="11"/>
      <name val="HY울릉도M"/>
      <family val="1"/>
      <charset val="129"/>
    </font>
    <font>
      <sz val="8"/>
      <name val="맑은 고딕"/>
      <family val="3"/>
      <charset val="129"/>
    </font>
    <font>
      <sz val="8"/>
      <name val="굴림체"/>
      <family val="3"/>
      <charset val="129"/>
    </font>
    <font>
      <sz val="8"/>
      <name val="바탕체"/>
      <family val="1"/>
      <charset val="129"/>
    </font>
    <font>
      <b/>
      <sz val="14"/>
      <name val="HY울릉도M"/>
      <family val="1"/>
      <charset val="129"/>
    </font>
    <font>
      <b/>
      <sz val="12"/>
      <name val="맑은 고딕"/>
      <family val="3"/>
      <charset val="129"/>
      <scheme val="minor"/>
    </font>
    <font>
      <b/>
      <vertAlign val="superscript"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0" tint="-0.3499862666707357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함초롬바탕"/>
      <family val="1"/>
      <charset val="129"/>
    </font>
    <font>
      <u val="double"/>
      <sz val="14"/>
      <name val="HY울릉도M"/>
      <family val="1"/>
      <charset val="129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/>
    <xf numFmtId="176" fontId="3" fillId="0" borderId="0" applyFont="0" applyFill="0" applyBorder="0" applyAlignment="0" applyProtection="0"/>
  </cellStyleXfs>
  <cellXfs count="108">
    <xf numFmtId="0" fontId="0" fillId="0" borderId="0" xfId="0">
      <alignment vertical="center"/>
    </xf>
    <xf numFmtId="0" fontId="3" fillId="0" borderId="0" xfId="2" applyAlignment="1">
      <alignment vertical="center"/>
    </xf>
    <xf numFmtId="0" fontId="0" fillId="0" borderId="0" xfId="0" applyAlignment="1"/>
    <xf numFmtId="0" fontId="12" fillId="2" borderId="2" xfId="2" applyFont="1" applyFill="1" applyBorder="1" applyAlignment="1">
      <alignment horizontal="center" vertical="center"/>
    </xf>
    <xf numFmtId="0" fontId="14" fillId="0" borderId="4" xfId="2" applyFont="1" applyBorder="1" applyAlignment="1">
      <alignment vertical="center" shrinkToFit="1"/>
    </xf>
    <xf numFmtId="177" fontId="15" fillId="0" borderId="5" xfId="3" applyNumberFormat="1" applyFont="1" applyFill="1" applyBorder="1" applyAlignment="1">
      <alignment vertical="center" shrinkToFit="1"/>
    </xf>
    <xf numFmtId="177" fontId="12" fillId="0" borderId="18" xfId="3" applyNumberFormat="1" applyFont="1" applyFill="1" applyBorder="1" applyAlignment="1">
      <alignment vertical="center" shrinkToFit="1"/>
    </xf>
    <xf numFmtId="10" fontId="12" fillId="0" borderId="17" xfId="1" applyNumberFormat="1" applyFont="1" applyFill="1" applyBorder="1" applyAlignment="1">
      <alignment horizontal="right" vertical="center"/>
    </xf>
    <xf numFmtId="0" fontId="3" fillId="0" borderId="10" xfId="2" applyBorder="1" applyAlignment="1">
      <alignment vertical="center"/>
    </xf>
    <xf numFmtId="10" fontId="12" fillId="0" borderId="20" xfId="1" applyNumberFormat="1" applyFont="1" applyFill="1" applyBorder="1" applyAlignment="1">
      <alignment horizontal="left" vertical="center"/>
    </xf>
    <xf numFmtId="10" fontId="14" fillId="0" borderId="5" xfId="2" applyNumberFormat="1" applyFont="1" applyFill="1" applyBorder="1" applyAlignment="1">
      <alignment horizontal="center" vertical="center"/>
    </xf>
    <xf numFmtId="177" fontId="15" fillId="3" borderId="22" xfId="3" applyNumberFormat="1" applyFont="1" applyFill="1" applyBorder="1" applyAlignment="1">
      <alignment vertical="center" shrinkToFit="1"/>
    </xf>
    <xf numFmtId="0" fontId="15" fillId="3" borderId="22" xfId="2" applyFont="1" applyFill="1" applyBorder="1" applyAlignment="1">
      <alignment horizontal="center" vertical="center"/>
    </xf>
    <xf numFmtId="0" fontId="15" fillId="3" borderId="23" xfId="2" applyFont="1" applyFill="1" applyBorder="1" applyAlignment="1">
      <alignment horizontal="center" vertical="center"/>
    </xf>
    <xf numFmtId="10" fontId="14" fillId="0" borderId="26" xfId="2" applyNumberFormat="1" applyFont="1" applyBorder="1" applyAlignment="1">
      <alignment horizontal="center" vertical="center"/>
    </xf>
    <xf numFmtId="177" fontId="15" fillId="4" borderId="28" xfId="3" applyNumberFormat="1" applyFont="1" applyFill="1" applyBorder="1" applyAlignment="1">
      <alignment vertical="center" shrinkToFit="1"/>
    </xf>
    <xf numFmtId="10" fontId="15" fillId="4" borderId="28" xfId="2" applyNumberFormat="1" applyFont="1" applyFill="1" applyBorder="1" applyAlignment="1">
      <alignment horizontal="center" vertical="center"/>
    </xf>
    <xf numFmtId="10" fontId="16" fillId="4" borderId="29" xfId="2" applyNumberFormat="1" applyFont="1" applyFill="1" applyBorder="1" applyAlignment="1">
      <alignment horizontal="center" vertical="center"/>
    </xf>
    <xf numFmtId="0" fontId="3" fillId="0" borderId="13" xfId="2" applyBorder="1" applyAlignment="1">
      <alignment vertical="center"/>
    </xf>
    <xf numFmtId="177" fontId="12" fillId="2" borderId="16" xfId="3" applyNumberFormat="1" applyFont="1" applyFill="1" applyBorder="1" applyAlignment="1">
      <alignment vertical="center" shrinkToFit="1"/>
    </xf>
    <xf numFmtId="10" fontId="12" fillId="2" borderId="30" xfId="1" applyNumberFormat="1" applyFont="1" applyFill="1" applyBorder="1" applyAlignment="1">
      <alignment horizontal="right" vertical="center"/>
    </xf>
    <xf numFmtId="10" fontId="12" fillId="2" borderId="14" xfId="1" applyNumberFormat="1" applyFont="1" applyFill="1" applyBorder="1" applyAlignment="1">
      <alignment horizontal="left" vertical="center"/>
    </xf>
    <xf numFmtId="10" fontId="14" fillId="4" borderId="28" xfId="2" applyNumberFormat="1" applyFont="1" applyFill="1" applyBorder="1" applyAlignment="1">
      <alignment horizontal="center" vertical="center"/>
    </xf>
    <xf numFmtId="10" fontId="14" fillId="4" borderId="29" xfId="2" applyNumberFormat="1" applyFont="1" applyFill="1" applyBorder="1" applyAlignment="1">
      <alignment horizontal="center" vertical="center"/>
    </xf>
    <xf numFmtId="177" fontId="17" fillId="0" borderId="17" xfId="3" applyNumberFormat="1" applyFont="1" applyFill="1" applyBorder="1" applyAlignment="1">
      <alignment vertical="center" shrinkToFit="1"/>
    </xf>
    <xf numFmtId="177" fontId="17" fillId="0" borderId="18" xfId="3" applyNumberFormat="1" applyFont="1" applyFill="1" applyBorder="1" applyAlignment="1">
      <alignment vertical="center" shrinkToFit="1"/>
    </xf>
    <xf numFmtId="0" fontId="19" fillId="0" borderId="0" xfId="0" applyFont="1" applyAlignment="1"/>
    <xf numFmtId="0" fontId="18" fillId="0" borderId="10" xfId="2" applyFont="1" applyBorder="1" applyAlignment="1"/>
    <xf numFmtId="0" fontId="18" fillId="0" borderId="0" xfId="2" applyFont="1" applyBorder="1" applyAlignment="1"/>
    <xf numFmtId="0" fontId="18" fillId="0" borderId="8" xfId="2" applyFont="1" applyBorder="1" applyAlignment="1"/>
    <xf numFmtId="0" fontId="18" fillId="0" borderId="11" xfId="2" applyFont="1" applyBorder="1" applyAlignment="1"/>
    <xf numFmtId="0" fontId="18" fillId="0" borderId="12" xfId="2" applyFont="1" applyBorder="1" applyAlignment="1"/>
    <xf numFmtId="0" fontId="19" fillId="0" borderId="0" xfId="0" applyFont="1" applyAlignment="1">
      <alignment vertical="center"/>
    </xf>
    <xf numFmtId="0" fontId="12" fillId="2" borderId="3" xfId="2" applyFont="1" applyFill="1" applyBorder="1" applyAlignment="1">
      <alignment horizontal="center" vertical="center"/>
    </xf>
    <xf numFmtId="0" fontId="3" fillId="0" borderId="10" xfId="2" applyFill="1" applyBorder="1" applyAlignment="1">
      <alignment vertical="center"/>
    </xf>
    <xf numFmtId="0" fontId="0" fillId="0" borderId="0" xfId="0" applyFill="1" applyAlignment="1"/>
    <xf numFmtId="0" fontId="20" fillId="0" borderId="24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0" fontId="3" fillId="0" borderId="8" xfId="2" applyBorder="1" applyAlignment="1">
      <alignment vertical="center"/>
    </xf>
    <xf numFmtId="0" fontId="3" fillId="0" borderId="11" xfId="2" applyBorder="1" applyAlignment="1">
      <alignment vertical="center"/>
    </xf>
    <xf numFmtId="0" fontId="0" fillId="0" borderId="10" xfId="2" applyFont="1" applyBorder="1" applyAlignment="1">
      <alignment vertical="center"/>
    </xf>
    <xf numFmtId="0" fontId="0" fillId="0" borderId="0" xfId="2" applyFont="1" applyBorder="1" applyAlignment="1">
      <alignment vertical="center"/>
    </xf>
    <xf numFmtId="0" fontId="3" fillId="0" borderId="0" xfId="2" applyBorder="1" applyAlignment="1">
      <alignment vertical="center"/>
    </xf>
    <xf numFmtId="0" fontId="3" fillId="0" borderId="12" xfId="2" applyBorder="1" applyAlignment="1">
      <alignment vertical="center"/>
    </xf>
    <xf numFmtId="0" fontId="7" fillId="0" borderId="10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7" fillId="0" borderId="12" xfId="2" applyFont="1" applyBorder="1" applyAlignment="1">
      <alignment vertical="center"/>
    </xf>
    <xf numFmtId="0" fontId="22" fillId="0" borderId="12" xfId="2" applyFont="1" applyBorder="1" applyAlignment="1">
      <alignment horizontal="right" vertical="center"/>
    </xf>
    <xf numFmtId="0" fontId="14" fillId="5" borderId="4" xfId="2" applyFont="1" applyFill="1" applyBorder="1" applyAlignment="1">
      <alignment vertical="center" shrinkToFit="1"/>
    </xf>
    <xf numFmtId="177" fontId="14" fillId="5" borderId="5" xfId="3" applyNumberFormat="1" applyFont="1" applyFill="1" applyBorder="1" applyAlignment="1">
      <alignment vertical="center" shrinkToFit="1"/>
    </xf>
    <xf numFmtId="177" fontId="14" fillId="5" borderId="17" xfId="3" applyNumberFormat="1" applyFont="1" applyFill="1" applyBorder="1" applyAlignment="1">
      <alignment vertical="center" shrinkToFit="1"/>
    </xf>
    <xf numFmtId="10" fontId="14" fillId="5" borderId="5" xfId="2" applyNumberFormat="1" applyFont="1" applyFill="1" applyBorder="1" applyAlignment="1">
      <alignment horizontal="center" vertical="center"/>
    </xf>
    <xf numFmtId="10" fontId="14" fillId="5" borderId="26" xfId="2" applyNumberFormat="1" applyFont="1" applyFill="1" applyBorder="1" applyAlignment="1">
      <alignment horizontal="center" vertical="center"/>
    </xf>
    <xf numFmtId="0" fontId="12" fillId="2" borderId="10" xfId="2" applyFont="1" applyFill="1" applyBorder="1" applyAlignment="1">
      <alignment horizontal="center" vertical="center"/>
    </xf>
    <xf numFmtId="0" fontId="3" fillId="5" borderId="10" xfId="2" applyFill="1" applyBorder="1" applyAlignment="1">
      <alignment vertical="center"/>
    </xf>
    <xf numFmtId="0" fontId="0" fillId="5" borderId="0" xfId="0" applyFill="1" applyAlignment="1"/>
    <xf numFmtId="179" fontId="0" fillId="0" borderId="0" xfId="0" applyNumberFormat="1" applyAlignment="1"/>
    <xf numFmtId="179" fontId="0" fillId="0" borderId="0" xfId="0" applyNumberFormat="1" applyFill="1" applyBorder="1" applyAlignment="1"/>
    <xf numFmtId="177" fontId="15" fillId="5" borderId="17" xfId="3" applyNumberFormat="1" applyFont="1" applyFill="1" applyBorder="1" applyAlignment="1">
      <alignment vertical="center" shrinkToFit="1"/>
    </xf>
    <xf numFmtId="177" fontId="15" fillId="5" borderId="5" xfId="3" applyNumberFormat="1" applyFont="1" applyFill="1" applyBorder="1" applyAlignment="1">
      <alignment vertical="center" shrinkToFit="1"/>
    </xf>
    <xf numFmtId="0" fontId="14" fillId="5" borderId="6" xfId="2" applyFont="1" applyFill="1" applyBorder="1" applyAlignment="1">
      <alignment vertical="center" shrinkToFit="1"/>
    </xf>
    <xf numFmtId="177" fontId="15" fillId="5" borderId="7" xfId="3" applyNumberFormat="1" applyFont="1" applyFill="1" applyBorder="1" applyAlignment="1">
      <alignment vertical="center" shrinkToFit="1"/>
    </xf>
    <xf numFmtId="10" fontId="14" fillId="5" borderId="7" xfId="2" applyNumberFormat="1" applyFont="1" applyFill="1" applyBorder="1" applyAlignment="1">
      <alignment horizontal="center" vertical="center"/>
    </xf>
    <xf numFmtId="10" fontId="14" fillId="5" borderId="31" xfId="2" applyNumberFormat="1" applyFont="1" applyFill="1" applyBorder="1" applyAlignment="1">
      <alignment horizontal="center" vertical="center"/>
    </xf>
    <xf numFmtId="178" fontId="14" fillId="5" borderId="5" xfId="2" applyNumberFormat="1" applyFont="1" applyFill="1" applyBorder="1" applyAlignment="1">
      <alignment horizontal="center" vertical="center"/>
    </xf>
    <xf numFmtId="178" fontId="14" fillId="5" borderId="26" xfId="2" applyNumberFormat="1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center" vertical="center"/>
    </xf>
    <xf numFmtId="0" fontId="23" fillId="5" borderId="13" xfId="2" applyFont="1" applyFill="1" applyBorder="1" applyAlignment="1">
      <alignment vertical="center"/>
    </xf>
    <xf numFmtId="0" fontId="14" fillId="5" borderId="15" xfId="2" applyFont="1" applyFill="1" applyBorder="1" applyAlignment="1">
      <alignment vertical="center" shrinkToFit="1"/>
    </xf>
    <xf numFmtId="177" fontId="15" fillId="5" borderId="16" xfId="3" applyNumberFormat="1" applyFont="1" applyFill="1" applyBorder="1" applyAlignment="1">
      <alignment vertical="center" shrinkToFit="1"/>
    </xf>
    <xf numFmtId="10" fontId="14" fillId="5" borderId="16" xfId="2" applyNumberFormat="1" applyFont="1" applyFill="1" applyBorder="1" applyAlignment="1">
      <alignment horizontal="center" vertical="center"/>
    </xf>
    <xf numFmtId="10" fontId="14" fillId="5" borderId="29" xfId="2" applyNumberFormat="1" applyFont="1" applyFill="1" applyBorder="1" applyAlignment="1">
      <alignment horizontal="center" vertical="center"/>
    </xf>
    <xf numFmtId="0" fontId="14" fillId="6" borderId="4" xfId="2" applyFont="1" applyFill="1" applyBorder="1" applyAlignment="1">
      <alignment vertical="center" shrinkToFit="1"/>
    </xf>
    <xf numFmtId="10" fontId="14" fillId="6" borderId="5" xfId="2" applyNumberFormat="1" applyFont="1" applyFill="1" applyBorder="1" applyAlignment="1">
      <alignment horizontal="center" vertical="center"/>
    </xf>
    <xf numFmtId="10" fontId="14" fillId="6" borderId="26" xfId="2" applyNumberFormat="1" applyFont="1" applyFill="1" applyBorder="1" applyAlignment="1">
      <alignment horizontal="center" vertical="center"/>
    </xf>
    <xf numFmtId="177" fontId="15" fillId="6" borderId="5" xfId="3" applyNumberFormat="1" applyFont="1" applyFill="1" applyBorder="1" applyAlignment="1">
      <alignment vertical="center" shrinkToFit="1"/>
    </xf>
    <xf numFmtId="177" fontId="0" fillId="0" borderId="0" xfId="0" applyNumberFormat="1" applyFill="1" applyAlignment="1"/>
    <xf numFmtId="0" fontId="24" fillId="0" borderId="10" xfId="2" applyFont="1" applyBorder="1" applyAlignment="1"/>
    <xf numFmtId="0" fontId="5" fillId="0" borderId="10" xfId="2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11" fillId="0" borderId="10" xfId="2" applyFont="1" applyBorder="1" applyAlignment="1">
      <alignment horizontal="left" vertical="center"/>
    </xf>
    <xf numFmtId="0" fontId="11" fillId="0" borderId="0" xfId="2" applyFont="1" applyBorder="1" applyAlignment="1">
      <alignment horizontal="left" vertical="center"/>
    </xf>
    <xf numFmtId="0" fontId="11" fillId="0" borderId="12" xfId="2" applyFont="1" applyBorder="1" applyAlignment="1">
      <alignment horizontal="left" vertical="center"/>
    </xf>
    <xf numFmtId="0" fontId="18" fillId="0" borderId="24" xfId="2" applyFont="1" applyFill="1" applyBorder="1" applyAlignment="1">
      <alignment horizontal="left" vertical="center" shrinkToFit="1"/>
    </xf>
    <xf numFmtId="0" fontId="18" fillId="0" borderId="8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2" fillId="2" borderId="1" xfId="2" applyFont="1" applyFill="1" applyBorder="1" applyAlignment="1">
      <alignment horizontal="left" vertical="center"/>
    </xf>
    <xf numFmtId="0" fontId="12" fillId="2" borderId="9" xfId="2" applyFont="1" applyFill="1" applyBorder="1" applyAlignment="1">
      <alignment horizontal="left" vertical="center"/>
    </xf>
    <xf numFmtId="0" fontId="12" fillId="2" borderId="3" xfId="2" applyFont="1" applyFill="1" applyBorder="1" applyAlignment="1">
      <alignment horizontal="left" vertical="center"/>
    </xf>
    <xf numFmtId="0" fontId="14" fillId="3" borderId="24" xfId="2" applyFont="1" applyFill="1" applyBorder="1" applyAlignment="1">
      <alignment horizontal="left" vertical="center" shrinkToFit="1"/>
    </xf>
    <xf numFmtId="0" fontId="14" fillId="3" borderId="25" xfId="2" applyFont="1" applyFill="1" applyBorder="1" applyAlignment="1">
      <alignment horizontal="left" vertical="center" shrinkToFit="1"/>
    </xf>
    <xf numFmtId="0" fontId="14" fillId="4" borderId="1" xfId="2" applyFont="1" applyFill="1" applyBorder="1" applyAlignment="1">
      <alignment horizontal="left" vertical="center" shrinkToFit="1"/>
    </xf>
    <xf numFmtId="0" fontId="14" fillId="4" borderId="21" xfId="2" applyFont="1" applyFill="1" applyBorder="1" applyAlignment="1">
      <alignment horizontal="left" vertical="center" shrinkToFit="1"/>
    </xf>
    <xf numFmtId="0" fontId="12" fillId="2" borderId="1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center" vertical="center"/>
    </xf>
    <xf numFmtId="0" fontId="12" fillId="4" borderId="1" xfId="2" applyFont="1" applyFill="1" applyBorder="1" applyAlignment="1">
      <alignment horizontal="left" vertical="center" shrinkToFit="1"/>
    </xf>
    <xf numFmtId="0" fontId="12" fillId="4" borderId="21" xfId="2" applyFont="1" applyFill="1" applyBorder="1" applyAlignment="1">
      <alignment horizontal="left" vertical="center" shrinkToFit="1"/>
    </xf>
    <xf numFmtId="0" fontId="12" fillId="2" borderId="13" xfId="2" applyFont="1" applyFill="1" applyBorder="1" applyAlignment="1">
      <alignment horizontal="left" vertical="center" shrinkToFit="1"/>
    </xf>
    <xf numFmtId="0" fontId="12" fillId="2" borderId="15" xfId="2" applyFont="1" applyFill="1" applyBorder="1" applyAlignment="1">
      <alignment horizontal="left" vertical="center" shrinkToFit="1"/>
    </xf>
    <xf numFmtId="0" fontId="17" fillId="0" borderId="19" xfId="2" applyFont="1" applyFill="1" applyBorder="1" applyAlignment="1">
      <alignment horizontal="left" vertical="center" shrinkToFit="1"/>
    </xf>
    <xf numFmtId="0" fontId="17" fillId="0" borderId="18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0" xfId="2" applyFont="1" applyFill="1" applyBorder="1" applyAlignment="1">
      <alignment horizontal="left" vertical="center" shrinkToFit="1"/>
    </xf>
    <xf numFmtId="0" fontId="18" fillId="0" borderId="12" xfId="2" applyFont="1" applyFill="1" applyBorder="1" applyAlignment="1">
      <alignment horizontal="left" vertical="center" shrinkToFit="1"/>
    </xf>
    <xf numFmtId="0" fontId="14" fillId="6" borderId="27" xfId="2" applyFont="1" applyFill="1" applyBorder="1" applyAlignment="1">
      <alignment vertical="center" shrinkToFit="1"/>
    </xf>
    <xf numFmtId="177" fontId="15" fillId="6" borderId="17" xfId="3" applyNumberFormat="1" applyFont="1" applyFill="1" applyBorder="1" applyAlignment="1">
      <alignment vertical="center" shrinkToFit="1"/>
    </xf>
    <xf numFmtId="10" fontId="14" fillId="6" borderId="17" xfId="2" applyNumberFormat="1" applyFont="1" applyFill="1" applyBorder="1" applyAlignment="1">
      <alignment horizontal="center" vertical="center"/>
    </xf>
  </cellXfs>
  <cellStyles count="4">
    <cellStyle name="백분율" xfId="1" builtinId="5"/>
    <cellStyle name="쉼표 [0]_조사금액작성보고서(동읍-한림)" xfId="3" xr:uid="{00000000-0005-0000-0000-000001000000}"/>
    <cellStyle name="표준" xfId="0" builtinId="0"/>
    <cellStyle name="표준_조사금액작성보고서(동읍-한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view="pageBreakPreview" topLeftCell="A4" zoomScaleNormal="100" zoomScaleSheetLayoutView="100" workbookViewId="0">
      <selection activeCell="C8" sqref="C8:G27"/>
    </sheetView>
  </sheetViews>
  <sheetFormatPr defaultRowHeight="16.5"/>
  <cols>
    <col min="1" max="1" width="2.75" style="1" customWidth="1"/>
    <col min="2" max="2" width="22.75" style="1" customWidth="1"/>
    <col min="3" max="3" width="14.375" style="1" customWidth="1"/>
    <col min="4" max="4" width="14" style="1" customWidth="1"/>
    <col min="5" max="5" width="13" style="1" customWidth="1"/>
    <col min="6" max="7" width="12.625" style="1" customWidth="1"/>
    <col min="8" max="8" width="9" style="2" customWidth="1"/>
    <col min="9" max="10" width="12.125" style="2" customWidth="1"/>
    <col min="11" max="11" width="11" style="2" customWidth="1"/>
    <col min="12" max="12" width="12.875" style="2" customWidth="1"/>
    <col min="13" max="13" width="9" style="2" customWidth="1"/>
    <col min="14" max="257" width="9" style="2"/>
    <col min="258" max="258" width="17.5" style="2" customWidth="1"/>
    <col min="259" max="261" width="14.625" style="2" customWidth="1"/>
    <col min="262" max="263" width="12.625" style="2" customWidth="1"/>
    <col min="264" max="513" width="9" style="2"/>
    <col min="514" max="514" width="17.5" style="2" customWidth="1"/>
    <col min="515" max="517" width="14.625" style="2" customWidth="1"/>
    <col min="518" max="519" width="12.625" style="2" customWidth="1"/>
    <col min="520" max="769" width="9" style="2"/>
    <col min="770" max="770" width="17.5" style="2" customWidth="1"/>
    <col min="771" max="773" width="14.625" style="2" customWidth="1"/>
    <col min="774" max="775" width="12.625" style="2" customWidth="1"/>
    <col min="776" max="1025" width="9" style="2"/>
    <col min="1026" max="1026" width="17.5" style="2" customWidth="1"/>
    <col min="1027" max="1029" width="14.625" style="2" customWidth="1"/>
    <col min="1030" max="1031" width="12.625" style="2" customWidth="1"/>
    <col min="1032" max="1281" width="9" style="2"/>
    <col min="1282" max="1282" width="17.5" style="2" customWidth="1"/>
    <col min="1283" max="1285" width="14.625" style="2" customWidth="1"/>
    <col min="1286" max="1287" width="12.625" style="2" customWidth="1"/>
    <col min="1288" max="1537" width="9" style="2"/>
    <col min="1538" max="1538" width="17.5" style="2" customWidth="1"/>
    <col min="1539" max="1541" width="14.625" style="2" customWidth="1"/>
    <col min="1542" max="1543" width="12.625" style="2" customWidth="1"/>
    <col min="1544" max="1793" width="9" style="2"/>
    <col min="1794" max="1794" width="17.5" style="2" customWidth="1"/>
    <col min="1795" max="1797" width="14.625" style="2" customWidth="1"/>
    <col min="1798" max="1799" width="12.625" style="2" customWidth="1"/>
    <col min="1800" max="2049" width="9" style="2"/>
    <col min="2050" max="2050" width="17.5" style="2" customWidth="1"/>
    <col min="2051" max="2053" width="14.625" style="2" customWidth="1"/>
    <col min="2054" max="2055" width="12.625" style="2" customWidth="1"/>
    <col min="2056" max="2305" width="9" style="2"/>
    <col min="2306" max="2306" width="17.5" style="2" customWidth="1"/>
    <col min="2307" max="2309" width="14.625" style="2" customWidth="1"/>
    <col min="2310" max="2311" width="12.625" style="2" customWidth="1"/>
    <col min="2312" max="2561" width="9" style="2"/>
    <col min="2562" max="2562" width="17.5" style="2" customWidth="1"/>
    <col min="2563" max="2565" width="14.625" style="2" customWidth="1"/>
    <col min="2566" max="2567" width="12.625" style="2" customWidth="1"/>
    <col min="2568" max="2817" width="9" style="2"/>
    <col min="2818" max="2818" width="17.5" style="2" customWidth="1"/>
    <col min="2819" max="2821" width="14.625" style="2" customWidth="1"/>
    <col min="2822" max="2823" width="12.625" style="2" customWidth="1"/>
    <col min="2824" max="3073" width="9" style="2"/>
    <col min="3074" max="3074" width="17.5" style="2" customWidth="1"/>
    <col min="3075" max="3077" width="14.625" style="2" customWidth="1"/>
    <col min="3078" max="3079" width="12.625" style="2" customWidth="1"/>
    <col min="3080" max="3329" width="9" style="2"/>
    <col min="3330" max="3330" width="17.5" style="2" customWidth="1"/>
    <col min="3331" max="3333" width="14.625" style="2" customWidth="1"/>
    <col min="3334" max="3335" width="12.625" style="2" customWidth="1"/>
    <col min="3336" max="3585" width="9" style="2"/>
    <col min="3586" max="3586" width="17.5" style="2" customWidth="1"/>
    <col min="3587" max="3589" width="14.625" style="2" customWidth="1"/>
    <col min="3590" max="3591" width="12.625" style="2" customWidth="1"/>
    <col min="3592" max="3841" width="9" style="2"/>
    <col min="3842" max="3842" width="17.5" style="2" customWidth="1"/>
    <col min="3843" max="3845" width="14.625" style="2" customWidth="1"/>
    <col min="3846" max="3847" width="12.625" style="2" customWidth="1"/>
    <col min="3848" max="4097" width="9" style="2"/>
    <col min="4098" max="4098" width="17.5" style="2" customWidth="1"/>
    <col min="4099" max="4101" width="14.625" style="2" customWidth="1"/>
    <col min="4102" max="4103" width="12.625" style="2" customWidth="1"/>
    <col min="4104" max="4353" width="9" style="2"/>
    <col min="4354" max="4354" width="17.5" style="2" customWidth="1"/>
    <col min="4355" max="4357" width="14.625" style="2" customWidth="1"/>
    <col min="4358" max="4359" width="12.625" style="2" customWidth="1"/>
    <col min="4360" max="4609" width="9" style="2"/>
    <col min="4610" max="4610" width="17.5" style="2" customWidth="1"/>
    <col min="4611" max="4613" width="14.625" style="2" customWidth="1"/>
    <col min="4614" max="4615" width="12.625" style="2" customWidth="1"/>
    <col min="4616" max="4865" width="9" style="2"/>
    <col min="4866" max="4866" width="17.5" style="2" customWidth="1"/>
    <col min="4867" max="4869" width="14.625" style="2" customWidth="1"/>
    <col min="4870" max="4871" width="12.625" style="2" customWidth="1"/>
    <col min="4872" max="5121" width="9" style="2"/>
    <col min="5122" max="5122" width="17.5" style="2" customWidth="1"/>
    <col min="5123" max="5125" width="14.625" style="2" customWidth="1"/>
    <col min="5126" max="5127" width="12.625" style="2" customWidth="1"/>
    <col min="5128" max="5377" width="9" style="2"/>
    <col min="5378" max="5378" width="17.5" style="2" customWidth="1"/>
    <col min="5379" max="5381" width="14.625" style="2" customWidth="1"/>
    <col min="5382" max="5383" width="12.625" style="2" customWidth="1"/>
    <col min="5384" max="5633" width="9" style="2"/>
    <col min="5634" max="5634" width="17.5" style="2" customWidth="1"/>
    <col min="5635" max="5637" width="14.625" style="2" customWidth="1"/>
    <col min="5638" max="5639" width="12.625" style="2" customWidth="1"/>
    <col min="5640" max="5889" width="9" style="2"/>
    <col min="5890" max="5890" width="17.5" style="2" customWidth="1"/>
    <col min="5891" max="5893" width="14.625" style="2" customWidth="1"/>
    <col min="5894" max="5895" width="12.625" style="2" customWidth="1"/>
    <col min="5896" max="6145" width="9" style="2"/>
    <col min="6146" max="6146" width="17.5" style="2" customWidth="1"/>
    <col min="6147" max="6149" width="14.625" style="2" customWidth="1"/>
    <col min="6150" max="6151" width="12.625" style="2" customWidth="1"/>
    <col min="6152" max="6401" width="9" style="2"/>
    <col min="6402" max="6402" width="17.5" style="2" customWidth="1"/>
    <col min="6403" max="6405" width="14.625" style="2" customWidth="1"/>
    <col min="6406" max="6407" width="12.625" style="2" customWidth="1"/>
    <col min="6408" max="6657" width="9" style="2"/>
    <col min="6658" max="6658" width="17.5" style="2" customWidth="1"/>
    <col min="6659" max="6661" width="14.625" style="2" customWidth="1"/>
    <col min="6662" max="6663" width="12.625" style="2" customWidth="1"/>
    <col min="6664" max="6913" width="9" style="2"/>
    <col min="6914" max="6914" width="17.5" style="2" customWidth="1"/>
    <col min="6915" max="6917" width="14.625" style="2" customWidth="1"/>
    <col min="6918" max="6919" width="12.625" style="2" customWidth="1"/>
    <col min="6920" max="7169" width="9" style="2"/>
    <col min="7170" max="7170" width="17.5" style="2" customWidth="1"/>
    <col min="7171" max="7173" width="14.625" style="2" customWidth="1"/>
    <col min="7174" max="7175" width="12.625" style="2" customWidth="1"/>
    <col min="7176" max="7425" width="9" style="2"/>
    <col min="7426" max="7426" width="17.5" style="2" customWidth="1"/>
    <col min="7427" max="7429" width="14.625" style="2" customWidth="1"/>
    <col min="7430" max="7431" width="12.625" style="2" customWidth="1"/>
    <col min="7432" max="7681" width="9" style="2"/>
    <col min="7682" max="7682" width="17.5" style="2" customWidth="1"/>
    <col min="7683" max="7685" width="14.625" style="2" customWidth="1"/>
    <col min="7686" max="7687" width="12.625" style="2" customWidth="1"/>
    <col min="7688" max="7937" width="9" style="2"/>
    <col min="7938" max="7938" width="17.5" style="2" customWidth="1"/>
    <col min="7939" max="7941" width="14.625" style="2" customWidth="1"/>
    <col min="7942" max="7943" width="12.625" style="2" customWidth="1"/>
    <col min="7944" max="8193" width="9" style="2"/>
    <col min="8194" max="8194" width="17.5" style="2" customWidth="1"/>
    <col min="8195" max="8197" width="14.625" style="2" customWidth="1"/>
    <col min="8198" max="8199" width="12.625" style="2" customWidth="1"/>
    <col min="8200" max="8449" width="9" style="2"/>
    <col min="8450" max="8450" width="17.5" style="2" customWidth="1"/>
    <col min="8451" max="8453" width="14.625" style="2" customWidth="1"/>
    <col min="8454" max="8455" width="12.625" style="2" customWidth="1"/>
    <col min="8456" max="8705" width="9" style="2"/>
    <col min="8706" max="8706" width="17.5" style="2" customWidth="1"/>
    <col min="8707" max="8709" width="14.625" style="2" customWidth="1"/>
    <col min="8710" max="8711" width="12.625" style="2" customWidth="1"/>
    <col min="8712" max="8961" width="9" style="2"/>
    <col min="8962" max="8962" width="17.5" style="2" customWidth="1"/>
    <col min="8963" max="8965" width="14.625" style="2" customWidth="1"/>
    <col min="8966" max="8967" width="12.625" style="2" customWidth="1"/>
    <col min="8968" max="9217" width="9" style="2"/>
    <col min="9218" max="9218" width="17.5" style="2" customWidth="1"/>
    <col min="9219" max="9221" width="14.625" style="2" customWidth="1"/>
    <col min="9222" max="9223" width="12.625" style="2" customWidth="1"/>
    <col min="9224" max="9473" width="9" style="2"/>
    <col min="9474" max="9474" width="17.5" style="2" customWidth="1"/>
    <col min="9475" max="9477" width="14.625" style="2" customWidth="1"/>
    <col min="9478" max="9479" width="12.625" style="2" customWidth="1"/>
    <col min="9480" max="9729" width="9" style="2"/>
    <col min="9730" max="9730" width="17.5" style="2" customWidth="1"/>
    <col min="9731" max="9733" width="14.625" style="2" customWidth="1"/>
    <col min="9734" max="9735" width="12.625" style="2" customWidth="1"/>
    <col min="9736" max="9985" width="9" style="2"/>
    <col min="9986" max="9986" width="17.5" style="2" customWidth="1"/>
    <col min="9987" max="9989" width="14.625" style="2" customWidth="1"/>
    <col min="9990" max="9991" width="12.625" style="2" customWidth="1"/>
    <col min="9992" max="10241" width="9" style="2"/>
    <col min="10242" max="10242" width="17.5" style="2" customWidth="1"/>
    <col min="10243" max="10245" width="14.625" style="2" customWidth="1"/>
    <col min="10246" max="10247" width="12.625" style="2" customWidth="1"/>
    <col min="10248" max="10497" width="9" style="2"/>
    <col min="10498" max="10498" width="17.5" style="2" customWidth="1"/>
    <col min="10499" max="10501" width="14.625" style="2" customWidth="1"/>
    <col min="10502" max="10503" width="12.625" style="2" customWidth="1"/>
    <col min="10504" max="10753" width="9" style="2"/>
    <col min="10754" max="10754" width="17.5" style="2" customWidth="1"/>
    <col min="10755" max="10757" width="14.625" style="2" customWidth="1"/>
    <col min="10758" max="10759" width="12.625" style="2" customWidth="1"/>
    <col min="10760" max="11009" width="9" style="2"/>
    <col min="11010" max="11010" width="17.5" style="2" customWidth="1"/>
    <col min="11011" max="11013" width="14.625" style="2" customWidth="1"/>
    <col min="11014" max="11015" width="12.625" style="2" customWidth="1"/>
    <col min="11016" max="11265" width="9" style="2"/>
    <col min="11266" max="11266" width="17.5" style="2" customWidth="1"/>
    <col min="11267" max="11269" width="14.625" style="2" customWidth="1"/>
    <col min="11270" max="11271" width="12.625" style="2" customWidth="1"/>
    <col min="11272" max="11521" width="9" style="2"/>
    <col min="11522" max="11522" width="17.5" style="2" customWidth="1"/>
    <col min="11523" max="11525" width="14.625" style="2" customWidth="1"/>
    <col min="11526" max="11527" width="12.625" style="2" customWidth="1"/>
    <col min="11528" max="11777" width="9" style="2"/>
    <col min="11778" max="11778" width="17.5" style="2" customWidth="1"/>
    <col min="11779" max="11781" width="14.625" style="2" customWidth="1"/>
    <col min="11782" max="11783" width="12.625" style="2" customWidth="1"/>
    <col min="11784" max="12033" width="9" style="2"/>
    <col min="12034" max="12034" width="17.5" style="2" customWidth="1"/>
    <col min="12035" max="12037" width="14.625" style="2" customWidth="1"/>
    <col min="12038" max="12039" width="12.625" style="2" customWidth="1"/>
    <col min="12040" max="12289" width="9" style="2"/>
    <col min="12290" max="12290" width="17.5" style="2" customWidth="1"/>
    <col min="12291" max="12293" width="14.625" style="2" customWidth="1"/>
    <col min="12294" max="12295" width="12.625" style="2" customWidth="1"/>
    <col min="12296" max="12545" width="9" style="2"/>
    <col min="12546" max="12546" width="17.5" style="2" customWidth="1"/>
    <col min="12547" max="12549" width="14.625" style="2" customWidth="1"/>
    <col min="12550" max="12551" width="12.625" style="2" customWidth="1"/>
    <col min="12552" max="12801" width="9" style="2"/>
    <col min="12802" max="12802" width="17.5" style="2" customWidth="1"/>
    <col min="12803" max="12805" width="14.625" style="2" customWidth="1"/>
    <col min="12806" max="12807" width="12.625" style="2" customWidth="1"/>
    <col min="12808" max="13057" width="9" style="2"/>
    <col min="13058" max="13058" width="17.5" style="2" customWidth="1"/>
    <col min="13059" max="13061" width="14.625" style="2" customWidth="1"/>
    <col min="13062" max="13063" width="12.625" style="2" customWidth="1"/>
    <col min="13064" max="13313" width="9" style="2"/>
    <col min="13314" max="13314" width="17.5" style="2" customWidth="1"/>
    <col min="13315" max="13317" width="14.625" style="2" customWidth="1"/>
    <col min="13318" max="13319" width="12.625" style="2" customWidth="1"/>
    <col min="13320" max="13569" width="9" style="2"/>
    <col min="13570" max="13570" width="17.5" style="2" customWidth="1"/>
    <col min="13571" max="13573" width="14.625" style="2" customWidth="1"/>
    <col min="13574" max="13575" width="12.625" style="2" customWidth="1"/>
    <col min="13576" max="13825" width="9" style="2"/>
    <col min="13826" max="13826" width="17.5" style="2" customWidth="1"/>
    <col min="13827" max="13829" width="14.625" style="2" customWidth="1"/>
    <col min="13830" max="13831" width="12.625" style="2" customWidth="1"/>
    <col min="13832" max="14081" width="9" style="2"/>
    <col min="14082" max="14082" width="17.5" style="2" customWidth="1"/>
    <col min="14083" max="14085" width="14.625" style="2" customWidth="1"/>
    <col min="14086" max="14087" width="12.625" style="2" customWidth="1"/>
    <col min="14088" max="14337" width="9" style="2"/>
    <col min="14338" max="14338" width="17.5" style="2" customWidth="1"/>
    <col min="14339" max="14341" width="14.625" style="2" customWidth="1"/>
    <col min="14342" max="14343" width="12.625" style="2" customWidth="1"/>
    <col min="14344" max="14593" width="9" style="2"/>
    <col min="14594" max="14594" width="17.5" style="2" customWidth="1"/>
    <col min="14595" max="14597" width="14.625" style="2" customWidth="1"/>
    <col min="14598" max="14599" width="12.625" style="2" customWidth="1"/>
    <col min="14600" max="14849" width="9" style="2"/>
    <col min="14850" max="14850" width="17.5" style="2" customWidth="1"/>
    <col min="14851" max="14853" width="14.625" style="2" customWidth="1"/>
    <col min="14854" max="14855" width="12.625" style="2" customWidth="1"/>
    <col min="14856" max="15105" width="9" style="2"/>
    <col min="15106" max="15106" width="17.5" style="2" customWidth="1"/>
    <col min="15107" max="15109" width="14.625" style="2" customWidth="1"/>
    <col min="15110" max="15111" width="12.625" style="2" customWidth="1"/>
    <col min="15112" max="15361" width="9" style="2"/>
    <col min="15362" max="15362" width="17.5" style="2" customWidth="1"/>
    <col min="15363" max="15365" width="14.625" style="2" customWidth="1"/>
    <col min="15366" max="15367" width="12.625" style="2" customWidth="1"/>
    <col min="15368" max="15617" width="9" style="2"/>
    <col min="15618" max="15618" width="17.5" style="2" customWidth="1"/>
    <col min="15619" max="15621" width="14.625" style="2" customWidth="1"/>
    <col min="15622" max="15623" width="12.625" style="2" customWidth="1"/>
    <col min="15624" max="15873" width="9" style="2"/>
    <col min="15874" max="15874" width="17.5" style="2" customWidth="1"/>
    <col min="15875" max="15877" width="14.625" style="2" customWidth="1"/>
    <col min="15878" max="15879" width="12.625" style="2" customWidth="1"/>
    <col min="15880" max="16129" width="9" style="2"/>
    <col min="16130" max="16130" width="17.5" style="2" customWidth="1"/>
    <col min="16131" max="16133" width="14.625" style="2" customWidth="1"/>
    <col min="16134" max="16135" width="12.625" style="2" customWidth="1"/>
    <col min="16136" max="16384" width="9" style="2"/>
  </cols>
  <sheetData>
    <row r="1" spans="1:12" ht="17.25">
      <c r="A1" s="36" t="s">
        <v>22</v>
      </c>
      <c r="B1" s="37"/>
      <c r="C1" s="38"/>
      <c r="D1" s="38"/>
      <c r="E1" s="38"/>
      <c r="F1" s="38"/>
      <c r="G1" s="39"/>
    </row>
    <row r="2" spans="1:12" ht="6.75" customHeight="1">
      <c r="A2" s="40"/>
      <c r="B2" s="41"/>
      <c r="C2" s="42"/>
      <c r="D2" s="42"/>
      <c r="E2" s="42"/>
      <c r="F2" s="42"/>
      <c r="G2" s="43"/>
    </row>
    <row r="3" spans="1:12" ht="25.5">
      <c r="A3" s="78" t="s">
        <v>23</v>
      </c>
      <c r="B3" s="79"/>
      <c r="C3" s="79"/>
      <c r="D3" s="79"/>
      <c r="E3" s="79"/>
      <c r="F3" s="79"/>
      <c r="G3" s="80"/>
    </row>
    <row r="4" spans="1:12" ht="10.5" customHeight="1">
      <c r="A4" s="44"/>
      <c r="B4" s="45"/>
      <c r="C4" s="45"/>
      <c r="D4" s="45"/>
      <c r="E4" s="45"/>
      <c r="F4" s="45"/>
      <c r="G4" s="46"/>
    </row>
    <row r="5" spans="1:12" ht="30" customHeight="1">
      <c r="A5" s="81" t="s">
        <v>44</v>
      </c>
      <c r="B5" s="82"/>
      <c r="C5" s="82"/>
      <c r="D5" s="82"/>
      <c r="E5" s="82"/>
      <c r="F5" s="82"/>
      <c r="G5" s="83"/>
    </row>
    <row r="6" spans="1:12">
      <c r="A6" s="8"/>
      <c r="B6" s="42"/>
      <c r="C6" s="42"/>
      <c r="D6" s="42"/>
      <c r="E6" s="42"/>
      <c r="F6" s="42"/>
      <c r="G6" s="47" t="s">
        <v>30</v>
      </c>
    </row>
    <row r="7" spans="1:12" ht="24" customHeight="1">
      <c r="A7" s="94" t="s">
        <v>0</v>
      </c>
      <c r="B7" s="95"/>
      <c r="C7" s="3" t="s">
        <v>1</v>
      </c>
      <c r="D7" s="33" t="s">
        <v>18</v>
      </c>
      <c r="E7" s="3" t="s">
        <v>2</v>
      </c>
      <c r="F7" s="3" t="s">
        <v>19</v>
      </c>
      <c r="G7" s="3" t="s">
        <v>20</v>
      </c>
      <c r="I7" s="53" t="s">
        <v>31</v>
      </c>
      <c r="J7" s="53" t="s">
        <v>32</v>
      </c>
      <c r="K7" s="53" t="s">
        <v>33</v>
      </c>
      <c r="L7" s="53" t="s">
        <v>34</v>
      </c>
    </row>
    <row r="8" spans="1:12" ht="24" customHeight="1">
      <c r="A8" s="90" t="s">
        <v>5</v>
      </c>
      <c r="B8" s="91"/>
      <c r="C8" s="11">
        <f>I8+J8+K8</f>
        <v>182601091</v>
      </c>
      <c r="D8" s="11">
        <f>I9+J9+K9</f>
        <v>168700014</v>
      </c>
      <c r="E8" s="11">
        <f>D8-C8</f>
        <v>-13901077</v>
      </c>
      <c r="F8" s="12"/>
      <c r="G8" s="13"/>
      <c r="I8" s="56">
        <v>7525045</v>
      </c>
      <c r="J8" s="56">
        <v>175076046</v>
      </c>
      <c r="K8" s="56"/>
      <c r="L8" s="57">
        <v>155620000</v>
      </c>
    </row>
    <row r="9" spans="1:12" ht="24" customHeight="1">
      <c r="A9" s="92" t="s">
        <v>6</v>
      </c>
      <c r="B9" s="93"/>
      <c r="C9" s="15">
        <f>SUM(C10:C24)</f>
        <v>124198909.91241801</v>
      </c>
      <c r="D9" s="15">
        <f>SUM(D10:D24)</f>
        <v>108899991.61483118</v>
      </c>
      <c r="E9" s="15">
        <f>D9-C9</f>
        <v>-15298918.297586828</v>
      </c>
      <c r="F9" s="16"/>
      <c r="G9" s="17"/>
      <c r="I9" s="56">
        <v>7119978</v>
      </c>
      <c r="J9" s="56">
        <v>161580036</v>
      </c>
      <c r="K9" s="56"/>
      <c r="L9" s="57">
        <f>L8</f>
        <v>155620000</v>
      </c>
    </row>
    <row r="10" spans="1:12" s="35" customFormat="1" ht="24" customHeight="1">
      <c r="A10" s="34"/>
      <c r="B10" s="105" t="s">
        <v>11</v>
      </c>
      <c r="C10" s="106">
        <f>TRUNC(J8*F10,0)</f>
        <v>21884505</v>
      </c>
      <c r="D10" s="106">
        <f>J9*G10</f>
        <v>19712764.392000001</v>
      </c>
      <c r="E10" s="106">
        <f>D10-C10</f>
        <v>-2171740.6079999991</v>
      </c>
      <c r="F10" s="107">
        <v>0.125</v>
      </c>
      <c r="G10" s="74">
        <v>0.122</v>
      </c>
    </row>
    <row r="11" spans="1:12" s="35" customFormat="1" ht="24" customHeight="1">
      <c r="A11" s="34"/>
      <c r="B11" s="48" t="s">
        <v>10</v>
      </c>
      <c r="C11" s="59">
        <f>TRUNC((J8+C10)*F11,0)</f>
        <v>7287540</v>
      </c>
      <c r="D11" s="59">
        <f>(J9+D10)*G11</f>
        <v>6707833.6145039992</v>
      </c>
      <c r="E11" s="58">
        <f t="shared" ref="E11:E16" si="0">D11-C11</f>
        <v>-579706.38549600076</v>
      </c>
      <c r="F11" s="51">
        <v>3.6999999999999998E-2</v>
      </c>
      <c r="G11" s="52">
        <f t="shared" ref="G11" si="1">F11</f>
        <v>3.6999999999999998E-2</v>
      </c>
    </row>
    <row r="12" spans="1:12" s="35" customFormat="1" ht="24" customHeight="1">
      <c r="A12" s="34"/>
      <c r="B12" s="48" t="s">
        <v>12</v>
      </c>
      <c r="C12" s="59">
        <f>(J8+C10)*F12</f>
        <v>1989301.5651</v>
      </c>
      <c r="D12" s="59">
        <f>(J9+D10)*G12</f>
        <v>1831057.2839591999</v>
      </c>
      <c r="E12" s="58">
        <f t="shared" si="0"/>
        <v>-158244.2811408001</v>
      </c>
      <c r="F12" s="51">
        <v>1.01E-2</v>
      </c>
      <c r="G12" s="52">
        <v>1.01E-2</v>
      </c>
    </row>
    <row r="13" spans="1:12" s="35" customFormat="1" ht="24" customHeight="1">
      <c r="A13" s="34"/>
      <c r="B13" s="48" t="s">
        <v>9</v>
      </c>
      <c r="C13" s="49">
        <f>TRUNC(J8*F13,0)</f>
        <v>6206445</v>
      </c>
      <c r="D13" s="49">
        <f>J9*G13</f>
        <v>5728012.2762000002</v>
      </c>
      <c r="E13" s="58">
        <f t="shared" si="0"/>
        <v>-478432.7237999998</v>
      </c>
      <c r="F13" s="64">
        <v>3.5450000000000002E-2</v>
      </c>
      <c r="G13" s="65">
        <f>F13</f>
        <v>3.5450000000000002E-2</v>
      </c>
    </row>
    <row r="14" spans="1:12" s="35" customFormat="1" ht="24" customHeight="1">
      <c r="A14" s="34"/>
      <c r="B14" s="48" t="s">
        <v>8</v>
      </c>
      <c r="C14" s="49">
        <f>TRUNC(J8*F14,0)</f>
        <v>7878422</v>
      </c>
      <c r="D14" s="49">
        <f>J9*G14</f>
        <v>7271101.6200000001</v>
      </c>
      <c r="E14" s="58">
        <f t="shared" si="0"/>
        <v>-607320.37999999989</v>
      </c>
      <c r="F14" s="51">
        <v>4.4999999999999998E-2</v>
      </c>
      <c r="G14" s="52">
        <f>F14</f>
        <v>4.4999999999999998E-2</v>
      </c>
    </row>
    <row r="15" spans="1:12" s="35" customFormat="1" ht="24" customHeight="1">
      <c r="A15" s="34"/>
      <c r="B15" s="48" t="s">
        <v>7</v>
      </c>
      <c r="C15" s="49">
        <f>TRUNC(C13*F15,0)</f>
        <v>795045</v>
      </c>
      <c r="D15" s="49">
        <f>D13*G15</f>
        <v>733758.37258122</v>
      </c>
      <c r="E15" s="58">
        <f t="shared" si="0"/>
        <v>-61286.627418780001</v>
      </c>
      <c r="F15" s="51">
        <v>0.12809999999999999</v>
      </c>
      <c r="G15" s="52">
        <f>F15</f>
        <v>0.12809999999999999</v>
      </c>
    </row>
    <row r="16" spans="1:12" s="35" customFormat="1" ht="24" customHeight="1">
      <c r="A16" s="34"/>
      <c r="B16" s="48" t="s">
        <v>29</v>
      </c>
      <c r="C16" s="49">
        <f>TRUNC(J8*F16,0)</f>
        <v>4026749</v>
      </c>
      <c r="D16" s="49">
        <f>J9*G16</f>
        <v>3716340.8279999997</v>
      </c>
      <c r="E16" s="58">
        <f t="shared" si="0"/>
        <v>-310408.17200000025</v>
      </c>
      <c r="F16" s="51">
        <v>2.3E-2</v>
      </c>
      <c r="G16" s="52">
        <f>F16</f>
        <v>2.3E-2</v>
      </c>
    </row>
    <row r="17" spans="1:8" s="55" customFormat="1" ht="24" customHeight="1">
      <c r="A17" s="54"/>
      <c r="B17" s="48" t="s">
        <v>17</v>
      </c>
      <c r="C17" s="49">
        <f>(I8+J8)*F17*1.2</f>
        <v>4053744.2201999994</v>
      </c>
      <c r="D17" s="49">
        <f>(I9+J9)*G17*1.2</f>
        <v>3745140.3107999996</v>
      </c>
      <c r="E17" s="50">
        <f t="shared" ref="E17:E27" si="2">D17-C17</f>
        <v>-308603.90939999977</v>
      </c>
      <c r="F17" s="51">
        <v>1.8499999999999999E-2</v>
      </c>
      <c r="G17" s="52">
        <f>F17</f>
        <v>1.8499999999999999E-2</v>
      </c>
    </row>
    <row r="18" spans="1:8" s="35" customFormat="1" ht="24" hidden="1" customHeight="1">
      <c r="A18" s="34"/>
      <c r="B18" s="48" t="s">
        <v>28</v>
      </c>
      <c r="C18" s="49">
        <f>TRUNC((C8)*F18,0)</f>
        <v>0</v>
      </c>
      <c r="D18" s="49">
        <f>D8*G18</f>
        <v>0</v>
      </c>
      <c r="E18" s="50">
        <f t="shared" si="2"/>
        <v>0</v>
      </c>
      <c r="F18" s="51"/>
      <c r="G18" s="52"/>
    </row>
    <row r="19" spans="1:8" s="35" customFormat="1" ht="24" hidden="1" customHeight="1">
      <c r="A19" s="34"/>
      <c r="B19" s="48" t="s">
        <v>25</v>
      </c>
      <c r="C19" s="49">
        <f>C8*F19</f>
        <v>0</v>
      </c>
      <c r="D19" s="49">
        <f>D8*G19</f>
        <v>0</v>
      </c>
      <c r="E19" s="50">
        <f t="shared" si="2"/>
        <v>0</v>
      </c>
      <c r="F19" s="64"/>
      <c r="G19" s="65"/>
    </row>
    <row r="20" spans="1:8" s="35" customFormat="1" ht="24" hidden="1" customHeight="1">
      <c r="A20" s="34"/>
      <c r="B20" s="48" t="s">
        <v>26</v>
      </c>
      <c r="C20" s="49">
        <f>TRUNC(C8*F20,0)</f>
        <v>0</v>
      </c>
      <c r="D20" s="49">
        <f>D8*G20</f>
        <v>0</v>
      </c>
      <c r="E20" s="50">
        <f t="shared" si="2"/>
        <v>0</v>
      </c>
      <c r="F20" s="51"/>
      <c r="G20" s="52"/>
    </row>
    <row r="21" spans="1:8" s="35" customFormat="1" ht="24" customHeight="1">
      <c r="A21" s="34"/>
      <c r="B21" s="72" t="s">
        <v>13</v>
      </c>
      <c r="C21" s="75">
        <f>TRUNC((I8+J8+C10)*F21,0)</f>
        <v>15949876</v>
      </c>
      <c r="D21" s="75">
        <f>(I9+J9+D10)*G21</f>
        <v>10927941.146736</v>
      </c>
      <c r="E21" s="75">
        <f t="shared" si="2"/>
        <v>-5021934.8532640003</v>
      </c>
      <c r="F21" s="73">
        <v>7.8E-2</v>
      </c>
      <c r="G21" s="74">
        <v>5.8000000000000003E-2</v>
      </c>
      <c r="H21" s="76">
        <f>D21+D22</f>
        <v>10503555.082785087</v>
      </c>
    </row>
    <row r="22" spans="1:8" s="35" customFormat="1" ht="24" customHeight="1">
      <c r="A22" s="34"/>
      <c r="B22" s="72" t="s">
        <v>36</v>
      </c>
      <c r="C22" s="75"/>
      <c r="D22" s="75">
        <f>-(I9+J9+D10)*5.8%*(0.172/4.429)</f>
        <v>-424386.0639509125</v>
      </c>
      <c r="E22" s="75"/>
      <c r="F22" s="73"/>
      <c r="G22" s="74"/>
    </row>
    <row r="23" spans="1:8" ht="24" customHeight="1">
      <c r="A23" s="8"/>
      <c r="B23" s="4" t="s">
        <v>14</v>
      </c>
      <c r="C23" s="59">
        <f>(C8+SUM(C10:C21))*6%</f>
        <v>15160363.127118001</v>
      </c>
      <c r="D23" s="5">
        <f>(D8+SUM(D10:D22))*G23</f>
        <v>13718974.66684977</v>
      </c>
      <c r="E23" s="5">
        <f t="shared" si="2"/>
        <v>-1441388.4602682311</v>
      </c>
      <c r="F23" s="10">
        <v>0.06</v>
      </c>
      <c r="G23" s="14">
        <f t="shared" ref="G23" si="3">F23</f>
        <v>0.06</v>
      </c>
    </row>
    <row r="24" spans="1:8" ht="24" customHeight="1">
      <c r="A24" s="18"/>
      <c r="B24" s="60" t="s">
        <v>15</v>
      </c>
      <c r="C24" s="61">
        <v>38966919</v>
      </c>
      <c r="D24" s="61">
        <f>(J9+K9+SUM(D10:D23))*15%-55833</f>
        <v>35231453.167151891</v>
      </c>
      <c r="E24" s="61">
        <f t="shared" si="2"/>
        <v>-3735465.8328481093</v>
      </c>
      <c r="F24" s="62">
        <v>0.15</v>
      </c>
      <c r="G24" s="63">
        <v>0.15</v>
      </c>
    </row>
    <row r="25" spans="1:8" s="55" customFormat="1" ht="24" hidden="1" customHeight="1">
      <c r="A25" s="67"/>
      <c r="B25" s="68"/>
      <c r="C25" s="69"/>
      <c r="D25" s="69"/>
      <c r="E25" s="69">
        <f t="shared" si="2"/>
        <v>0</v>
      </c>
      <c r="F25" s="70"/>
      <c r="G25" s="71"/>
    </row>
    <row r="26" spans="1:8" ht="24" customHeight="1">
      <c r="A26" s="96" t="s">
        <v>27</v>
      </c>
      <c r="B26" s="97"/>
      <c r="C26" s="15">
        <f>TRUNC((C8+C9+C25)*10%,0)</f>
        <v>30680000</v>
      </c>
      <c r="D26" s="15">
        <f>(D8+D9+D25)*10%</f>
        <v>27760000.561483122</v>
      </c>
      <c r="E26" s="15">
        <f t="shared" si="2"/>
        <v>-2919999.4385168776</v>
      </c>
      <c r="F26" s="22">
        <v>0.1</v>
      </c>
      <c r="G26" s="23">
        <v>0.1</v>
      </c>
    </row>
    <row r="27" spans="1:8" ht="24" customHeight="1">
      <c r="A27" s="98" t="s">
        <v>16</v>
      </c>
      <c r="B27" s="99"/>
      <c r="C27" s="19">
        <f>C8+C9+C26+C25</f>
        <v>337480000.91241801</v>
      </c>
      <c r="D27" s="19">
        <f>D8+D9+D26+D25</f>
        <v>305360006.17631435</v>
      </c>
      <c r="E27" s="19">
        <f t="shared" si="2"/>
        <v>-32119994.736103654</v>
      </c>
      <c r="F27" s="20" t="s">
        <v>3</v>
      </c>
      <c r="G27" s="21">
        <f>TRUNC(E27/C27,4)</f>
        <v>-9.5100000000000004E-2</v>
      </c>
    </row>
    <row r="28" spans="1:8" ht="12" customHeight="1">
      <c r="A28" s="100"/>
      <c r="B28" s="101"/>
      <c r="C28" s="24"/>
      <c r="D28" s="25"/>
      <c r="E28" s="6"/>
      <c r="F28" s="7"/>
      <c r="G28" s="9"/>
    </row>
    <row r="29" spans="1:8" s="32" customFormat="1" ht="20.25" customHeight="1">
      <c r="A29" s="84" t="s">
        <v>21</v>
      </c>
      <c r="B29" s="85"/>
      <c r="C29" s="85"/>
      <c r="D29" s="85"/>
      <c r="E29" s="85"/>
      <c r="F29" s="85"/>
      <c r="G29" s="86"/>
    </row>
    <row r="30" spans="1:8" s="32" customFormat="1" ht="20.25" customHeight="1">
      <c r="A30" s="102" t="s">
        <v>24</v>
      </c>
      <c r="B30" s="103"/>
      <c r="C30" s="103"/>
      <c r="D30" s="103"/>
      <c r="E30" s="103"/>
      <c r="F30" s="103"/>
      <c r="G30" s="104"/>
    </row>
    <row r="31" spans="1:8" ht="20.100000000000001" customHeight="1">
      <c r="A31" s="87" t="s">
        <v>4</v>
      </c>
      <c r="B31" s="88"/>
      <c r="C31" s="88"/>
      <c r="D31" s="88"/>
      <c r="E31" s="88"/>
      <c r="F31" s="88"/>
      <c r="G31" s="89"/>
    </row>
    <row r="32" spans="1:8" s="26" customFormat="1" ht="20.25" customHeight="1">
      <c r="A32" s="27" t="s">
        <v>43</v>
      </c>
      <c r="B32" s="28"/>
      <c r="C32" s="28"/>
      <c r="D32" s="28"/>
      <c r="E32" s="28"/>
      <c r="F32" s="28"/>
      <c r="G32" s="31"/>
    </row>
    <row r="33" spans="1:7" s="26" customFormat="1" ht="20.25" customHeight="1">
      <c r="A33" s="28" t="s">
        <v>45</v>
      </c>
      <c r="B33" s="28"/>
      <c r="C33" s="28"/>
      <c r="D33" s="28"/>
      <c r="E33" s="28"/>
      <c r="F33" s="28"/>
      <c r="G33" s="31"/>
    </row>
    <row r="34" spans="1:7" ht="20.25" customHeight="1">
      <c r="A34" s="77" t="s">
        <v>37</v>
      </c>
      <c r="B34" s="42" t="s">
        <v>38</v>
      </c>
      <c r="C34" s="42"/>
      <c r="D34" s="42"/>
      <c r="E34" s="42"/>
      <c r="F34" s="42"/>
      <c r="G34" s="43"/>
    </row>
    <row r="35" spans="1:7">
      <c r="A35" s="27"/>
    </row>
  </sheetData>
  <mergeCells count="11">
    <mergeCell ref="A3:G3"/>
    <mergeCell ref="A5:G5"/>
    <mergeCell ref="A29:G29"/>
    <mergeCell ref="A31:G31"/>
    <mergeCell ref="A8:B8"/>
    <mergeCell ref="A9:B9"/>
    <mergeCell ref="A7:B7"/>
    <mergeCell ref="A26:B26"/>
    <mergeCell ref="A27:B27"/>
    <mergeCell ref="A28:B28"/>
    <mergeCell ref="A30:G30"/>
  </mergeCells>
  <phoneticPr fontId="2" type="noConversion"/>
  <pageMargins left="0.22" right="0.17" top="0.4" bottom="0.38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5"/>
  <sheetViews>
    <sheetView tabSelected="1" view="pageBreakPreview" zoomScaleNormal="100" zoomScaleSheetLayoutView="100" workbookViewId="0">
      <selection activeCell="B10" sqref="B10:G10"/>
    </sheetView>
  </sheetViews>
  <sheetFormatPr defaultRowHeight="16.5"/>
  <cols>
    <col min="1" max="1" width="2.75" style="1" customWidth="1"/>
    <col min="2" max="2" width="22.75" style="1" customWidth="1"/>
    <col min="3" max="3" width="14.375" style="1" customWidth="1"/>
    <col min="4" max="4" width="14" style="1" customWidth="1"/>
    <col min="5" max="5" width="13" style="1" customWidth="1"/>
    <col min="6" max="7" width="12.625" style="1" customWidth="1"/>
    <col min="8" max="248" width="9" style="2"/>
    <col min="249" max="249" width="17.5" style="2" customWidth="1"/>
    <col min="250" max="252" width="14.625" style="2" customWidth="1"/>
    <col min="253" max="254" width="12.625" style="2" customWidth="1"/>
    <col min="255" max="504" width="9" style="2"/>
    <col min="505" max="505" width="17.5" style="2" customWidth="1"/>
    <col min="506" max="508" width="14.625" style="2" customWidth="1"/>
    <col min="509" max="510" width="12.625" style="2" customWidth="1"/>
    <col min="511" max="760" width="9" style="2"/>
    <col min="761" max="761" width="17.5" style="2" customWidth="1"/>
    <col min="762" max="764" width="14.625" style="2" customWidth="1"/>
    <col min="765" max="766" width="12.625" style="2" customWidth="1"/>
    <col min="767" max="1016" width="9" style="2"/>
    <col min="1017" max="1017" width="17.5" style="2" customWidth="1"/>
    <col min="1018" max="1020" width="14.625" style="2" customWidth="1"/>
    <col min="1021" max="1022" width="12.625" style="2" customWidth="1"/>
    <col min="1023" max="1272" width="9" style="2"/>
    <col min="1273" max="1273" width="17.5" style="2" customWidth="1"/>
    <col min="1274" max="1276" width="14.625" style="2" customWidth="1"/>
    <col min="1277" max="1278" width="12.625" style="2" customWidth="1"/>
    <col min="1279" max="1528" width="9" style="2"/>
    <col min="1529" max="1529" width="17.5" style="2" customWidth="1"/>
    <col min="1530" max="1532" width="14.625" style="2" customWidth="1"/>
    <col min="1533" max="1534" width="12.625" style="2" customWidth="1"/>
    <col min="1535" max="1784" width="9" style="2"/>
    <col min="1785" max="1785" width="17.5" style="2" customWidth="1"/>
    <col min="1786" max="1788" width="14.625" style="2" customWidth="1"/>
    <col min="1789" max="1790" width="12.625" style="2" customWidth="1"/>
    <col min="1791" max="2040" width="9" style="2"/>
    <col min="2041" max="2041" width="17.5" style="2" customWidth="1"/>
    <col min="2042" max="2044" width="14.625" style="2" customWidth="1"/>
    <col min="2045" max="2046" width="12.625" style="2" customWidth="1"/>
    <col min="2047" max="2296" width="9" style="2"/>
    <col min="2297" max="2297" width="17.5" style="2" customWidth="1"/>
    <col min="2298" max="2300" width="14.625" style="2" customWidth="1"/>
    <col min="2301" max="2302" width="12.625" style="2" customWidth="1"/>
    <col min="2303" max="2552" width="9" style="2"/>
    <col min="2553" max="2553" width="17.5" style="2" customWidth="1"/>
    <col min="2554" max="2556" width="14.625" style="2" customWidth="1"/>
    <col min="2557" max="2558" width="12.625" style="2" customWidth="1"/>
    <col min="2559" max="2808" width="9" style="2"/>
    <col min="2809" max="2809" width="17.5" style="2" customWidth="1"/>
    <col min="2810" max="2812" width="14.625" style="2" customWidth="1"/>
    <col min="2813" max="2814" width="12.625" style="2" customWidth="1"/>
    <col min="2815" max="3064" width="9" style="2"/>
    <col min="3065" max="3065" width="17.5" style="2" customWidth="1"/>
    <col min="3066" max="3068" width="14.625" style="2" customWidth="1"/>
    <col min="3069" max="3070" width="12.625" style="2" customWidth="1"/>
    <col min="3071" max="3320" width="9" style="2"/>
    <col min="3321" max="3321" width="17.5" style="2" customWidth="1"/>
    <col min="3322" max="3324" width="14.625" style="2" customWidth="1"/>
    <col min="3325" max="3326" width="12.625" style="2" customWidth="1"/>
    <col min="3327" max="3576" width="9" style="2"/>
    <col min="3577" max="3577" width="17.5" style="2" customWidth="1"/>
    <col min="3578" max="3580" width="14.625" style="2" customWidth="1"/>
    <col min="3581" max="3582" width="12.625" style="2" customWidth="1"/>
    <col min="3583" max="3832" width="9" style="2"/>
    <col min="3833" max="3833" width="17.5" style="2" customWidth="1"/>
    <col min="3834" max="3836" width="14.625" style="2" customWidth="1"/>
    <col min="3837" max="3838" width="12.625" style="2" customWidth="1"/>
    <col min="3839" max="4088" width="9" style="2"/>
    <col min="4089" max="4089" width="17.5" style="2" customWidth="1"/>
    <col min="4090" max="4092" width="14.625" style="2" customWidth="1"/>
    <col min="4093" max="4094" width="12.625" style="2" customWidth="1"/>
    <col min="4095" max="4344" width="9" style="2"/>
    <col min="4345" max="4345" width="17.5" style="2" customWidth="1"/>
    <col min="4346" max="4348" width="14.625" style="2" customWidth="1"/>
    <col min="4349" max="4350" width="12.625" style="2" customWidth="1"/>
    <col min="4351" max="4600" width="9" style="2"/>
    <col min="4601" max="4601" width="17.5" style="2" customWidth="1"/>
    <col min="4602" max="4604" width="14.625" style="2" customWidth="1"/>
    <col min="4605" max="4606" width="12.625" style="2" customWidth="1"/>
    <col min="4607" max="4856" width="9" style="2"/>
    <col min="4857" max="4857" width="17.5" style="2" customWidth="1"/>
    <col min="4858" max="4860" width="14.625" style="2" customWidth="1"/>
    <col min="4861" max="4862" width="12.625" style="2" customWidth="1"/>
    <col min="4863" max="5112" width="9" style="2"/>
    <col min="5113" max="5113" width="17.5" style="2" customWidth="1"/>
    <col min="5114" max="5116" width="14.625" style="2" customWidth="1"/>
    <col min="5117" max="5118" width="12.625" style="2" customWidth="1"/>
    <col min="5119" max="5368" width="9" style="2"/>
    <col min="5369" max="5369" width="17.5" style="2" customWidth="1"/>
    <col min="5370" max="5372" width="14.625" style="2" customWidth="1"/>
    <col min="5373" max="5374" width="12.625" style="2" customWidth="1"/>
    <col min="5375" max="5624" width="9" style="2"/>
    <col min="5625" max="5625" width="17.5" style="2" customWidth="1"/>
    <col min="5626" max="5628" width="14.625" style="2" customWidth="1"/>
    <col min="5629" max="5630" width="12.625" style="2" customWidth="1"/>
    <col min="5631" max="5880" width="9" style="2"/>
    <col min="5881" max="5881" width="17.5" style="2" customWidth="1"/>
    <col min="5882" max="5884" width="14.625" style="2" customWidth="1"/>
    <col min="5885" max="5886" width="12.625" style="2" customWidth="1"/>
    <col min="5887" max="6136" width="9" style="2"/>
    <col min="6137" max="6137" width="17.5" style="2" customWidth="1"/>
    <col min="6138" max="6140" width="14.625" style="2" customWidth="1"/>
    <col min="6141" max="6142" width="12.625" style="2" customWidth="1"/>
    <col min="6143" max="6392" width="9" style="2"/>
    <col min="6393" max="6393" width="17.5" style="2" customWidth="1"/>
    <col min="6394" max="6396" width="14.625" style="2" customWidth="1"/>
    <col min="6397" max="6398" width="12.625" style="2" customWidth="1"/>
    <col min="6399" max="6648" width="9" style="2"/>
    <col min="6649" max="6649" width="17.5" style="2" customWidth="1"/>
    <col min="6650" max="6652" width="14.625" style="2" customWidth="1"/>
    <col min="6653" max="6654" width="12.625" style="2" customWidth="1"/>
    <col min="6655" max="6904" width="9" style="2"/>
    <col min="6905" max="6905" width="17.5" style="2" customWidth="1"/>
    <col min="6906" max="6908" width="14.625" style="2" customWidth="1"/>
    <col min="6909" max="6910" width="12.625" style="2" customWidth="1"/>
    <col min="6911" max="7160" width="9" style="2"/>
    <col min="7161" max="7161" width="17.5" style="2" customWidth="1"/>
    <col min="7162" max="7164" width="14.625" style="2" customWidth="1"/>
    <col min="7165" max="7166" width="12.625" style="2" customWidth="1"/>
    <col min="7167" max="7416" width="9" style="2"/>
    <col min="7417" max="7417" width="17.5" style="2" customWidth="1"/>
    <col min="7418" max="7420" width="14.625" style="2" customWidth="1"/>
    <col min="7421" max="7422" width="12.625" style="2" customWidth="1"/>
    <col min="7423" max="7672" width="9" style="2"/>
    <col min="7673" max="7673" width="17.5" style="2" customWidth="1"/>
    <col min="7674" max="7676" width="14.625" style="2" customWidth="1"/>
    <col min="7677" max="7678" width="12.625" style="2" customWidth="1"/>
    <col min="7679" max="7928" width="9" style="2"/>
    <col min="7929" max="7929" width="17.5" style="2" customWidth="1"/>
    <col min="7930" max="7932" width="14.625" style="2" customWidth="1"/>
    <col min="7933" max="7934" width="12.625" style="2" customWidth="1"/>
    <col min="7935" max="8184" width="9" style="2"/>
    <col min="8185" max="8185" width="17.5" style="2" customWidth="1"/>
    <col min="8186" max="8188" width="14.625" style="2" customWidth="1"/>
    <col min="8189" max="8190" width="12.625" style="2" customWidth="1"/>
    <col min="8191" max="8440" width="9" style="2"/>
    <col min="8441" max="8441" width="17.5" style="2" customWidth="1"/>
    <col min="8442" max="8444" width="14.625" style="2" customWidth="1"/>
    <col min="8445" max="8446" width="12.625" style="2" customWidth="1"/>
    <col min="8447" max="8696" width="9" style="2"/>
    <col min="8697" max="8697" width="17.5" style="2" customWidth="1"/>
    <col min="8698" max="8700" width="14.625" style="2" customWidth="1"/>
    <col min="8701" max="8702" width="12.625" style="2" customWidth="1"/>
    <col min="8703" max="8952" width="9" style="2"/>
    <col min="8953" max="8953" width="17.5" style="2" customWidth="1"/>
    <col min="8954" max="8956" width="14.625" style="2" customWidth="1"/>
    <col min="8957" max="8958" width="12.625" style="2" customWidth="1"/>
    <col min="8959" max="9208" width="9" style="2"/>
    <col min="9209" max="9209" width="17.5" style="2" customWidth="1"/>
    <col min="9210" max="9212" width="14.625" style="2" customWidth="1"/>
    <col min="9213" max="9214" width="12.625" style="2" customWidth="1"/>
    <col min="9215" max="9464" width="9" style="2"/>
    <col min="9465" max="9465" width="17.5" style="2" customWidth="1"/>
    <col min="9466" max="9468" width="14.625" style="2" customWidth="1"/>
    <col min="9469" max="9470" width="12.625" style="2" customWidth="1"/>
    <col min="9471" max="9720" width="9" style="2"/>
    <col min="9721" max="9721" width="17.5" style="2" customWidth="1"/>
    <col min="9722" max="9724" width="14.625" style="2" customWidth="1"/>
    <col min="9725" max="9726" width="12.625" style="2" customWidth="1"/>
    <col min="9727" max="9976" width="9" style="2"/>
    <col min="9977" max="9977" width="17.5" style="2" customWidth="1"/>
    <col min="9978" max="9980" width="14.625" style="2" customWidth="1"/>
    <col min="9981" max="9982" width="12.625" style="2" customWidth="1"/>
    <col min="9983" max="10232" width="9" style="2"/>
    <col min="10233" max="10233" width="17.5" style="2" customWidth="1"/>
    <col min="10234" max="10236" width="14.625" style="2" customWidth="1"/>
    <col min="10237" max="10238" width="12.625" style="2" customWidth="1"/>
    <col min="10239" max="10488" width="9" style="2"/>
    <col min="10489" max="10489" width="17.5" style="2" customWidth="1"/>
    <col min="10490" max="10492" width="14.625" style="2" customWidth="1"/>
    <col min="10493" max="10494" width="12.625" style="2" customWidth="1"/>
    <col min="10495" max="10744" width="9" style="2"/>
    <col min="10745" max="10745" width="17.5" style="2" customWidth="1"/>
    <col min="10746" max="10748" width="14.625" style="2" customWidth="1"/>
    <col min="10749" max="10750" width="12.625" style="2" customWidth="1"/>
    <col min="10751" max="11000" width="9" style="2"/>
    <col min="11001" max="11001" width="17.5" style="2" customWidth="1"/>
    <col min="11002" max="11004" width="14.625" style="2" customWidth="1"/>
    <col min="11005" max="11006" width="12.625" style="2" customWidth="1"/>
    <col min="11007" max="11256" width="9" style="2"/>
    <col min="11257" max="11257" width="17.5" style="2" customWidth="1"/>
    <col min="11258" max="11260" width="14.625" style="2" customWidth="1"/>
    <col min="11261" max="11262" width="12.625" style="2" customWidth="1"/>
    <col min="11263" max="11512" width="9" style="2"/>
    <col min="11513" max="11513" width="17.5" style="2" customWidth="1"/>
    <col min="11514" max="11516" width="14.625" style="2" customWidth="1"/>
    <col min="11517" max="11518" width="12.625" style="2" customWidth="1"/>
    <col min="11519" max="11768" width="9" style="2"/>
    <col min="11769" max="11769" width="17.5" style="2" customWidth="1"/>
    <col min="11770" max="11772" width="14.625" style="2" customWidth="1"/>
    <col min="11773" max="11774" width="12.625" style="2" customWidth="1"/>
    <col min="11775" max="12024" width="9" style="2"/>
    <col min="12025" max="12025" width="17.5" style="2" customWidth="1"/>
    <col min="12026" max="12028" width="14.625" style="2" customWidth="1"/>
    <col min="12029" max="12030" width="12.625" style="2" customWidth="1"/>
    <col min="12031" max="12280" width="9" style="2"/>
    <col min="12281" max="12281" width="17.5" style="2" customWidth="1"/>
    <col min="12282" max="12284" width="14.625" style="2" customWidth="1"/>
    <col min="12285" max="12286" width="12.625" style="2" customWidth="1"/>
    <col min="12287" max="12536" width="9" style="2"/>
    <col min="12537" max="12537" width="17.5" style="2" customWidth="1"/>
    <col min="12538" max="12540" width="14.625" style="2" customWidth="1"/>
    <col min="12541" max="12542" width="12.625" style="2" customWidth="1"/>
    <col min="12543" max="12792" width="9" style="2"/>
    <col min="12793" max="12793" width="17.5" style="2" customWidth="1"/>
    <col min="12794" max="12796" width="14.625" style="2" customWidth="1"/>
    <col min="12797" max="12798" width="12.625" style="2" customWidth="1"/>
    <col min="12799" max="13048" width="9" style="2"/>
    <col min="13049" max="13049" width="17.5" style="2" customWidth="1"/>
    <col min="13050" max="13052" width="14.625" style="2" customWidth="1"/>
    <col min="13053" max="13054" width="12.625" style="2" customWidth="1"/>
    <col min="13055" max="13304" width="9" style="2"/>
    <col min="13305" max="13305" width="17.5" style="2" customWidth="1"/>
    <col min="13306" max="13308" width="14.625" style="2" customWidth="1"/>
    <col min="13309" max="13310" width="12.625" style="2" customWidth="1"/>
    <col min="13311" max="13560" width="9" style="2"/>
    <col min="13561" max="13561" width="17.5" style="2" customWidth="1"/>
    <col min="13562" max="13564" width="14.625" style="2" customWidth="1"/>
    <col min="13565" max="13566" width="12.625" style="2" customWidth="1"/>
    <col min="13567" max="13816" width="9" style="2"/>
    <col min="13817" max="13817" width="17.5" style="2" customWidth="1"/>
    <col min="13818" max="13820" width="14.625" style="2" customWidth="1"/>
    <col min="13821" max="13822" width="12.625" style="2" customWidth="1"/>
    <col min="13823" max="14072" width="9" style="2"/>
    <col min="14073" max="14073" width="17.5" style="2" customWidth="1"/>
    <col min="14074" max="14076" width="14.625" style="2" customWidth="1"/>
    <col min="14077" max="14078" width="12.625" style="2" customWidth="1"/>
    <col min="14079" max="14328" width="9" style="2"/>
    <col min="14329" max="14329" width="17.5" style="2" customWidth="1"/>
    <col min="14330" max="14332" width="14.625" style="2" customWidth="1"/>
    <col min="14333" max="14334" width="12.625" style="2" customWidth="1"/>
    <col min="14335" max="14584" width="9" style="2"/>
    <col min="14585" max="14585" width="17.5" style="2" customWidth="1"/>
    <col min="14586" max="14588" width="14.625" style="2" customWidth="1"/>
    <col min="14589" max="14590" width="12.625" style="2" customWidth="1"/>
    <col min="14591" max="14840" width="9" style="2"/>
    <col min="14841" max="14841" width="17.5" style="2" customWidth="1"/>
    <col min="14842" max="14844" width="14.625" style="2" customWidth="1"/>
    <col min="14845" max="14846" width="12.625" style="2" customWidth="1"/>
    <col min="14847" max="15096" width="9" style="2"/>
    <col min="15097" max="15097" width="17.5" style="2" customWidth="1"/>
    <col min="15098" max="15100" width="14.625" style="2" customWidth="1"/>
    <col min="15101" max="15102" width="12.625" style="2" customWidth="1"/>
    <col min="15103" max="15352" width="9" style="2"/>
    <col min="15353" max="15353" width="17.5" style="2" customWidth="1"/>
    <col min="15354" max="15356" width="14.625" style="2" customWidth="1"/>
    <col min="15357" max="15358" width="12.625" style="2" customWidth="1"/>
    <col min="15359" max="15608" width="9" style="2"/>
    <col min="15609" max="15609" width="17.5" style="2" customWidth="1"/>
    <col min="15610" max="15612" width="14.625" style="2" customWidth="1"/>
    <col min="15613" max="15614" width="12.625" style="2" customWidth="1"/>
    <col min="15615" max="15864" width="9" style="2"/>
    <col min="15865" max="15865" width="17.5" style="2" customWidth="1"/>
    <col min="15866" max="15868" width="14.625" style="2" customWidth="1"/>
    <col min="15869" max="15870" width="12.625" style="2" customWidth="1"/>
    <col min="15871" max="16120" width="9" style="2"/>
    <col min="16121" max="16121" width="17.5" style="2" customWidth="1"/>
    <col min="16122" max="16124" width="14.625" style="2" customWidth="1"/>
    <col min="16125" max="16126" width="12.625" style="2" customWidth="1"/>
    <col min="16127" max="16384" width="9" style="2"/>
  </cols>
  <sheetData>
    <row r="1" spans="1:7" ht="17.25">
      <c r="A1" s="36" t="s">
        <v>22</v>
      </c>
      <c r="B1" s="37"/>
      <c r="C1" s="38"/>
      <c r="D1" s="38"/>
      <c r="E1" s="38"/>
      <c r="F1" s="38"/>
      <c r="G1" s="39"/>
    </row>
    <row r="2" spans="1:7" ht="6.75" customHeight="1">
      <c r="A2" s="40"/>
      <c r="B2" s="41"/>
      <c r="C2" s="42"/>
      <c r="D2" s="42"/>
      <c r="E2" s="42"/>
      <c r="F2" s="42"/>
      <c r="G2" s="43"/>
    </row>
    <row r="3" spans="1:7" ht="25.5">
      <c r="A3" s="78" t="s">
        <v>23</v>
      </c>
      <c r="B3" s="79"/>
      <c r="C3" s="79"/>
      <c r="D3" s="79"/>
      <c r="E3" s="79"/>
      <c r="F3" s="79"/>
      <c r="G3" s="80"/>
    </row>
    <row r="4" spans="1:7" ht="10.5" customHeight="1">
      <c r="A4" s="44"/>
      <c r="B4" s="45"/>
      <c r="C4" s="45"/>
      <c r="D4" s="45"/>
      <c r="E4" s="45"/>
      <c r="F4" s="45"/>
      <c r="G4" s="46"/>
    </row>
    <row r="5" spans="1:7" ht="30" customHeight="1">
      <c r="A5" s="81" t="s">
        <v>44</v>
      </c>
      <c r="B5" s="82"/>
      <c r="C5" s="82"/>
      <c r="D5" s="82"/>
      <c r="E5" s="82"/>
      <c r="F5" s="82"/>
      <c r="G5" s="83"/>
    </row>
    <row r="6" spans="1:7">
      <c r="A6" s="8"/>
      <c r="B6" s="42"/>
      <c r="C6" s="42"/>
      <c r="D6" s="42"/>
      <c r="E6" s="42"/>
      <c r="F6" s="42"/>
      <c r="G6" s="47" t="s">
        <v>30</v>
      </c>
    </row>
    <row r="7" spans="1:7" ht="24" customHeight="1">
      <c r="A7" s="94" t="s">
        <v>0</v>
      </c>
      <c r="B7" s="95"/>
      <c r="C7" s="3" t="s">
        <v>1</v>
      </c>
      <c r="D7" s="66" t="s">
        <v>18</v>
      </c>
      <c r="E7" s="3" t="s">
        <v>2</v>
      </c>
      <c r="F7" s="3" t="s">
        <v>19</v>
      </c>
      <c r="G7" s="3" t="s">
        <v>20</v>
      </c>
    </row>
    <row r="8" spans="1:7" ht="24" customHeight="1">
      <c r="A8" s="90" t="s">
        <v>5</v>
      </c>
      <c r="B8" s="91"/>
      <c r="C8" s="11">
        <v>182601091</v>
      </c>
      <c r="D8" s="11">
        <v>168700014</v>
      </c>
      <c r="E8" s="11">
        <v>-13901077</v>
      </c>
      <c r="F8" s="12"/>
      <c r="G8" s="13"/>
    </row>
    <row r="9" spans="1:7" ht="24" customHeight="1">
      <c r="A9" s="92" t="s">
        <v>6</v>
      </c>
      <c r="B9" s="93"/>
      <c r="C9" s="15">
        <v>124198909.91241801</v>
      </c>
      <c r="D9" s="15">
        <v>108899991.61483118</v>
      </c>
      <c r="E9" s="15">
        <v>-15298918.297586828</v>
      </c>
      <c r="F9" s="16"/>
      <c r="G9" s="17"/>
    </row>
    <row r="10" spans="1:7" s="35" customFormat="1" ht="24" customHeight="1">
      <c r="A10" s="34"/>
      <c r="B10" s="105" t="s">
        <v>11</v>
      </c>
      <c r="C10" s="106">
        <v>21884505</v>
      </c>
      <c r="D10" s="106">
        <v>19712764.392000001</v>
      </c>
      <c r="E10" s="106">
        <v>-2171740.6079999991</v>
      </c>
      <c r="F10" s="107">
        <v>0.125</v>
      </c>
      <c r="G10" s="74">
        <v>0.122</v>
      </c>
    </row>
    <row r="11" spans="1:7" s="35" customFormat="1" ht="24" customHeight="1">
      <c r="A11" s="34"/>
      <c r="B11" s="48" t="s">
        <v>10</v>
      </c>
      <c r="C11" s="59">
        <v>7287540</v>
      </c>
      <c r="D11" s="59">
        <v>6707833.6145039992</v>
      </c>
      <c r="E11" s="58">
        <v>-579706.38549600076</v>
      </c>
      <c r="F11" s="51">
        <v>3.6999999999999998E-2</v>
      </c>
      <c r="G11" s="52">
        <v>3.6999999999999998E-2</v>
      </c>
    </row>
    <row r="12" spans="1:7" s="35" customFormat="1" ht="24" customHeight="1">
      <c r="A12" s="34"/>
      <c r="B12" s="48" t="s">
        <v>12</v>
      </c>
      <c r="C12" s="59">
        <v>1989301.5651</v>
      </c>
      <c r="D12" s="59">
        <v>1831057.2839591999</v>
      </c>
      <c r="E12" s="58">
        <v>-158244.2811408001</v>
      </c>
      <c r="F12" s="51">
        <v>1.01E-2</v>
      </c>
      <c r="G12" s="52">
        <v>1.01E-2</v>
      </c>
    </row>
    <row r="13" spans="1:7" s="35" customFormat="1" ht="24" customHeight="1">
      <c r="A13" s="34"/>
      <c r="B13" s="48" t="s">
        <v>39</v>
      </c>
      <c r="C13" s="49">
        <v>6206445</v>
      </c>
      <c r="D13" s="49">
        <v>5728012.2762000002</v>
      </c>
      <c r="E13" s="58">
        <v>-478432.7237999998</v>
      </c>
      <c r="F13" s="64">
        <v>3.5450000000000002E-2</v>
      </c>
      <c r="G13" s="65">
        <v>3.5450000000000002E-2</v>
      </c>
    </row>
    <row r="14" spans="1:7" s="35" customFormat="1" ht="24" customHeight="1">
      <c r="A14" s="34"/>
      <c r="B14" s="48" t="s">
        <v>40</v>
      </c>
      <c r="C14" s="49">
        <v>7878422</v>
      </c>
      <c r="D14" s="49">
        <v>7271101.6200000001</v>
      </c>
      <c r="E14" s="58">
        <v>-607320.37999999989</v>
      </c>
      <c r="F14" s="51">
        <v>4.4999999999999998E-2</v>
      </c>
      <c r="G14" s="52">
        <v>4.4999999999999998E-2</v>
      </c>
    </row>
    <row r="15" spans="1:7" s="35" customFormat="1" ht="24" customHeight="1">
      <c r="A15" s="34"/>
      <c r="B15" s="48" t="s">
        <v>41</v>
      </c>
      <c r="C15" s="49">
        <v>795045</v>
      </c>
      <c r="D15" s="49">
        <v>733758.37258122</v>
      </c>
      <c r="E15" s="58">
        <v>-61286.627418780001</v>
      </c>
      <c r="F15" s="51">
        <v>0.12809999999999999</v>
      </c>
      <c r="G15" s="52">
        <v>0.12809999999999999</v>
      </c>
    </row>
    <row r="16" spans="1:7" s="35" customFormat="1" ht="24" customHeight="1">
      <c r="A16" s="34"/>
      <c r="B16" s="48" t="s">
        <v>42</v>
      </c>
      <c r="C16" s="49">
        <v>4026749</v>
      </c>
      <c r="D16" s="49">
        <v>3716340.8279999997</v>
      </c>
      <c r="E16" s="58">
        <v>-310408.17200000025</v>
      </c>
      <c r="F16" s="51">
        <v>2.3E-2</v>
      </c>
      <c r="G16" s="52">
        <v>2.3E-2</v>
      </c>
    </row>
    <row r="17" spans="1:7" s="55" customFormat="1" ht="24" customHeight="1">
      <c r="A17" s="54"/>
      <c r="B17" s="48" t="s">
        <v>17</v>
      </c>
      <c r="C17" s="49">
        <v>4053744.2201999994</v>
      </c>
      <c r="D17" s="49">
        <v>3745140.3107999996</v>
      </c>
      <c r="E17" s="50">
        <v>-308603.90939999977</v>
      </c>
      <c r="F17" s="51">
        <v>1.8499999999999999E-2</v>
      </c>
      <c r="G17" s="52">
        <v>1.8499999999999999E-2</v>
      </c>
    </row>
    <row r="18" spans="1:7" s="35" customFormat="1" ht="24" hidden="1" customHeight="1">
      <c r="A18" s="34"/>
      <c r="B18" s="48" t="s">
        <v>28</v>
      </c>
      <c r="C18" s="49">
        <v>0</v>
      </c>
      <c r="D18" s="49">
        <v>0</v>
      </c>
      <c r="E18" s="50">
        <v>0</v>
      </c>
      <c r="F18" s="51"/>
      <c r="G18" s="52"/>
    </row>
    <row r="19" spans="1:7" s="35" customFormat="1" ht="24" hidden="1" customHeight="1">
      <c r="A19" s="34"/>
      <c r="B19" s="48" t="s">
        <v>25</v>
      </c>
      <c r="C19" s="49">
        <v>0</v>
      </c>
      <c r="D19" s="49">
        <v>0</v>
      </c>
      <c r="E19" s="50">
        <v>0</v>
      </c>
      <c r="F19" s="64"/>
      <c r="G19" s="65"/>
    </row>
    <row r="20" spans="1:7" s="35" customFormat="1" ht="24" hidden="1" customHeight="1">
      <c r="A20" s="34"/>
      <c r="B20" s="48" t="s">
        <v>26</v>
      </c>
      <c r="C20" s="49">
        <v>0</v>
      </c>
      <c r="D20" s="49">
        <v>0</v>
      </c>
      <c r="E20" s="50">
        <v>0</v>
      </c>
      <c r="F20" s="51"/>
      <c r="G20" s="52"/>
    </row>
    <row r="21" spans="1:7" s="35" customFormat="1" ht="24" customHeight="1">
      <c r="A21" s="34"/>
      <c r="B21" s="72" t="s">
        <v>13</v>
      </c>
      <c r="C21" s="75">
        <v>15949876</v>
      </c>
      <c r="D21" s="75">
        <v>10927941.146736</v>
      </c>
      <c r="E21" s="75">
        <v>-5021934.8532640003</v>
      </c>
      <c r="F21" s="73">
        <v>7.8E-2</v>
      </c>
      <c r="G21" s="74">
        <v>5.8000000000000003E-2</v>
      </c>
    </row>
    <row r="22" spans="1:7" s="35" customFormat="1" ht="24" customHeight="1">
      <c r="A22" s="34"/>
      <c r="B22" s="72" t="s">
        <v>36</v>
      </c>
      <c r="C22" s="75"/>
      <c r="D22" s="75">
        <v>-424386.0639509125</v>
      </c>
      <c r="E22" s="75"/>
      <c r="F22" s="73"/>
      <c r="G22" s="74"/>
    </row>
    <row r="23" spans="1:7" ht="24" customHeight="1">
      <c r="A23" s="8"/>
      <c r="B23" s="4" t="s">
        <v>14</v>
      </c>
      <c r="C23" s="59">
        <v>15160363.127118001</v>
      </c>
      <c r="D23" s="5">
        <v>13718974.66684977</v>
      </c>
      <c r="E23" s="5">
        <v>-1441388.4602682311</v>
      </c>
      <c r="F23" s="10">
        <v>0.06</v>
      </c>
      <c r="G23" s="14">
        <v>0.06</v>
      </c>
    </row>
    <row r="24" spans="1:7" ht="24" customHeight="1">
      <c r="A24" s="18"/>
      <c r="B24" s="60" t="s">
        <v>15</v>
      </c>
      <c r="C24" s="61">
        <v>38966919</v>
      </c>
      <c r="D24" s="61">
        <v>35231453.167151891</v>
      </c>
      <c r="E24" s="61">
        <v>-3735465.8328481093</v>
      </c>
      <c r="F24" s="62">
        <v>0.15</v>
      </c>
      <c r="G24" s="63">
        <v>0.15</v>
      </c>
    </row>
    <row r="25" spans="1:7" s="55" customFormat="1" ht="24" hidden="1" customHeight="1">
      <c r="A25" s="67"/>
      <c r="B25" s="68"/>
      <c r="C25" s="69"/>
      <c r="D25" s="69"/>
      <c r="E25" s="69">
        <v>0</v>
      </c>
      <c r="F25" s="70"/>
      <c r="G25" s="71"/>
    </row>
    <row r="26" spans="1:7" ht="24" customHeight="1">
      <c r="A26" s="96" t="s">
        <v>27</v>
      </c>
      <c r="B26" s="97"/>
      <c r="C26" s="15">
        <v>30680000</v>
      </c>
      <c r="D26" s="15">
        <v>27760000.561483122</v>
      </c>
      <c r="E26" s="15">
        <v>-2919999.4385168776</v>
      </c>
      <c r="F26" s="22">
        <v>0.1</v>
      </c>
      <c r="G26" s="23">
        <v>0.1</v>
      </c>
    </row>
    <row r="27" spans="1:7" ht="24" customHeight="1">
      <c r="A27" s="98" t="s">
        <v>16</v>
      </c>
      <c r="B27" s="99"/>
      <c r="C27" s="19">
        <v>337480000.91241801</v>
      </c>
      <c r="D27" s="19">
        <v>305360006.17631435</v>
      </c>
      <c r="E27" s="19">
        <v>-32119994.736103654</v>
      </c>
      <c r="F27" s="20" t="s">
        <v>35</v>
      </c>
      <c r="G27" s="21">
        <v>-9.5100000000000004E-2</v>
      </c>
    </row>
    <row r="28" spans="1:7" ht="12" customHeight="1">
      <c r="A28" s="100"/>
      <c r="B28" s="101"/>
      <c r="C28" s="24"/>
      <c r="D28" s="25"/>
      <c r="E28" s="6"/>
      <c r="F28" s="7"/>
      <c r="G28" s="9"/>
    </row>
    <row r="29" spans="1:7" s="32" customFormat="1" ht="20.25" customHeight="1">
      <c r="A29" s="84" t="s">
        <v>21</v>
      </c>
      <c r="B29" s="85"/>
      <c r="C29" s="85"/>
      <c r="D29" s="85"/>
      <c r="E29" s="85"/>
      <c r="F29" s="85"/>
      <c r="G29" s="86"/>
    </row>
    <row r="30" spans="1:7" s="32" customFormat="1" ht="20.25" customHeight="1">
      <c r="A30" s="102" t="s">
        <v>24</v>
      </c>
      <c r="B30" s="103"/>
      <c r="C30" s="103"/>
      <c r="D30" s="103"/>
      <c r="E30" s="103"/>
      <c r="F30" s="103"/>
      <c r="G30" s="104"/>
    </row>
    <row r="31" spans="1:7" ht="20.100000000000001" customHeight="1">
      <c r="A31" s="87" t="s">
        <v>4</v>
      </c>
      <c r="B31" s="88"/>
      <c r="C31" s="88"/>
      <c r="D31" s="88"/>
      <c r="E31" s="88"/>
      <c r="F31" s="88"/>
      <c r="G31" s="89"/>
    </row>
    <row r="32" spans="1:7" s="26" customFormat="1" ht="20.25" customHeight="1">
      <c r="A32" s="27" t="s">
        <v>43</v>
      </c>
      <c r="B32" s="28"/>
      <c r="C32" s="29"/>
      <c r="D32" s="29"/>
      <c r="E32" s="29"/>
      <c r="F32" s="29"/>
      <c r="G32" s="30"/>
    </row>
    <row r="33" spans="1:7" s="26" customFormat="1" ht="20.25" customHeight="1">
      <c r="A33" s="28" t="s">
        <v>45</v>
      </c>
      <c r="B33" s="28"/>
      <c r="C33" s="28"/>
      <c r="D33" s="28"/>
      <c r="E33" s="28"/>
      <c r="F33" s="28"/>
      <c r="G33" s="31"/>
    </row>
    <row r="34" spans="1:7" s="26" customFormat="1" ht="20.25" customHeight="1">
      <c r="A34" s="77" t="s">
        <v>37</v>
      </c>
      <c r="B34" s="42" t="s">
        <v>38</v>
      </c>
      <c r="C34" s="28"/>
      <c r="D34" s="28"/>
      <c r="E34" s="28"/>
      <c r="F34" s="28"/>
      <c r="G34" s="31"/>
    </row>
    <row r="35" spans="1:7">
      <c r="A35" s="77"/>
      <c r="B35" s="42"/>
    </row>
  </sheetData>
  <mergeCells count="11">
    <mergeCell ref="A27:B27"/>
    <mergeCell ref="A28:B28"/>
    <mergeCell ref="A29:G29"/>
    <mergeCell ref="A30:G30"/>
    <mergeCell ref="A31:G31"/>
    <mergeCell ref="A26:B26"/>
    <mergeCell ref="A3:G3"/>
    <mergeCell ref="A5:G5"/>
    <mergeCell ref="A7:B7"/>
    <mergeCell ref="A8:B8"/>
    <mergeCell ref="A9:B9"/>
  </mergeCells>
  <phoneticPr fontId="2" type="noConversion"/>
  <pageMargins left="0.22" right="0.17" top="0.4" bottom="0.38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조정사유서(원)</vt:lpstr>
      <vt:lpstr>조정사유서</vt:lpstr>
      <vt:lpstr>조정사유서!Print_Area</vt:lpstr>
      <vt:lpstr>'조정사유서(원)'!Print_Area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2018-07-05T02:04:32Z</cp:lastPrinted>
  <dcterms:created xsi:type="dcterms:W3CDTF">2016-01-20T02:56:36Z</dcterms:created>
  <dcterms:modified xsi:type="dcterms:W3CDTF">2023-05-25T00:42:35Z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